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9720" windowHeight="10935" tabRatio="659" activeTab="1"/>
  </bookViews>
  <sheets>
    <sheet name="Analýza WRC 2016" sheetId="16" r:id="rId1"/>
    <sheet name="Splits WRC 2016 Seidl Tojnar" sheetId="17" r:id="rId2"/>
  </sheets>
  <calcPr calcId="145621"/>
</workbook>
</file>

<file path=xl/calcChain.xml><?xml version="1.0" encoding="utf-8"?>
<calcChain xmlns="http://schemas.openxmlformats.org/spreadsheetml/2006/main">
  <c r="L18" i="16" l="1"/>
  <c r="E29" i="16" l="1"/>
  <c r="Q40" i="16" l="1"/>
  <c r="Q38" i="16"/>
  <c r="Q37" i="16"/>
  <c r="Q36" i="16"/>
  <c r="Q35" i="16"/>
  <c r="Q34" i="16"/>
  <c r="Q33" i="16"/>
  <c r="Q32" i="16"/>
  <c r="Q31" i="16"/>
  <c r="D60" i="16"/>
  <c r="N25" i="16"/>
  <c r="D25" i="16"/>
  <c r="N60" i="16"/>
  <c r="O60" i="16" s="1"/>
  <c r="L60" i="16"/>
  <c r="M60" i="16" s="1"/>
  <c r="E60" i="16"/>
  <c r="I60" i="16" s="1"/>
  <c r="N59" i="16"/>
  <c r="O59" i="16" s="1"/>
  <c r="L59" i="16"/>
  <c r="M59" i="16" s="1"/>
  <c r="E59" i="16"/>
  <c r="G59" i="16" s="1"/>
  <c r="D59" i="16"/>
  <c r="N58" i="16"/>
  <c r="O58" i="16" s="1"/>
  <c r="L58" i="16"/>
  <c r="M58" i="16" s="1"/>
  <c r="E58" i="16"/>
  <c r="I58" i="16" s="1"/>
  <c r="D58" i="16"/>
  <c r="N57" i="16"/>
  <c r="O57" i="16" s="1"/>
  <c r="L57" i="16"/>
  <c r="M57" i="16" s="1"/>
  <c r="E57" i="16"/>
  <c r="I57" i="16" s="1"/>
  <c r="D57" i="16"/>
  <c r="N56" i="16"/>
  <c r="O56" i="16" s="1"/>
  <c r="L56" i="16"/>
  <c r="M56" i="16" s="1"/>
  <c r="E56" i="16"/>
  <c r="I56" i="16" s="1"/>
  <c r="D56" i="16"/>
  <c r="N55" i="16"/>
  <c r="O55" i="16" s="1"/>
  <c r="L55" i="16"/>
  <c r="M55" i="16" s="1"/>
  <c r="E55" i="16"/>
  <c r="I55" i="16" s="1"/>
  <c r="D55" i="16"/>
  <c r="N54" i="16"/>
  <c r="O54" i="16" s="1"/>
  <c r="L54" i="16"/>
  <c r="M54" i="16" s="1"/>
  <c r="E54" i="16"/>
  <c r="G54" i="16" s="1"/>
  <c r="D54" i="16"/>
  <c r="L38" i="16"/>
  <c r="L37" i="16"/>
  <c r="L36" i="16"/>
  <c r="L35" i="16"/>
  <c r="L34" i="16"/>
  <c r="L33" i="16"/>
  <c r="L32" i="16"/>
  <c r="L31" i="16"/>
  <c r="Q29" i="16"/>
  <c r="Q28" i="16"/>
  <c r="Q27" i="16"/>
  <c r="Q26" i="16"/>
  <c r="Q25" i="16"/>
  <c r="G58" i="16" l="1"/>
  <c r="I59" i="16"/>
  <c r="G56" i="16"/>
  <c r="G55" i="16"/>
  <c r="G57" i="16"/>
  <c r="G60" i="16"/>
  <c r="I54" i="16"/>
  <c r="Q18" i="16"/>
  <c r="Q17" i="16"/>
  <c r="Q16" i="16"/>
  <c r="Q15" i="16"/>
  <c r="Q14" i="16" l="1"/>
  <c r="Q13" i="16"/>
  <c r="Q61" i="16" s="1"/>
  <c r="O25" i="16"/>
  <c r="E30" i="16"/>
  <c r="I29" i="16"/>
  <c r="L30" i="16"/>
  <c r="M30" i="16" s="1"/>
  <c r="L29" i="16"/>
  <c r="E28" i="16"/>
  <c r="E27" i="16"/>
  <c r="E26" i="16"/>
  <c r="E25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G7" i="16" s="1"/>
  <c r="G29" i="16" l="1"/>
  <c r="N34" i="16"/>
  <c r="N33" i="16"/>
  <c r="N32" i="16"/>
  <c r="N31" i="16"/>
  <c r="N41" i="16"/>
  <c r="O41" i="16" s="1"/>
  <c r="N39" i="16"/>
  <c r="O39" i="16" s="1"/>
  <c r="N38" i="16"/>
  <c r="O38" i="16" s="1"/>
  <c r="D40" i="16"/>
  <c r="E40" i="16"/>
  <c r="G40" i="16" s="1"/>
  <c r="D41" i="16"/>
  <c r="E41" i="16"/>
  <c r="I41" i="16" s="1"/>
  <c r="D42" i="16"/>
  <c r="E42" i="16"/>
  <c r="G42" i="16" s="1"/>
  <c r="D43" i="16"/>
  <c r="E43" i="16"/>
  <c r="I43" i="16" s="1"/>
  <c r="D44" i="16"/>
  <c r="E44" i="16"/>
  <c r="I44" i="16" s="1"/>
  <c r="D51" i="16"/>
  <c r="E51" i="16"/>
  <c r="I51" i="16" s="1"/>
  <c r="D52" i="16"/>
  <c r="E52" i="16"/>
  <c r="I52" i="16" s="1"/>
  <c r="D53" i="16"/>
  <c r="E53" i="16"/>
  <c r="I53" i="16" s="1"/>
  <c r="E31" i="16"/>
  <c r="G52" i="16" l="1"/>
  <c r="N42" i="16"/>
  <c r="O42" i="16" s="1"/>
  <c r="N43" i="16"/>
  <c r="O43" i="16" s="1"/>
  <c r="N53" i="16"/>
  <c r="O53" i="16" s="1"/>
  <c r="G53" i="16"/>
  <c r="G51" i="16"/>
  <c r="G43" i="16"/>
  <c r="N44" i="16"/>
  <c r="O44" i="16" s="1"/>
  <c r="N51" i="16"/>
  <c r="O51" i="16" s="1"/>
  <c r="I40" i="16"/>
  <c r="N40" i="16"/>
  <c r="O40" i="16" s="1"/>
  <c r="N52" i="16"/>
  <c r="O52" i="16" s="1"/>
  <c r="G41" i="16"/>
  <c r="I42" i="16"/>
  <c r="G44" i="16"/>
  <c r="E34" i="16"/>
  <c r="E39" i="16"/>
  <c r="E38" i="16"/>
  <c r="I38" i="16" s="1"/>
  <c r="E37" i="16"/>
  <c r="I37" i="16" s="1"/>
  <c r="E36" i="16"/>
  <c r="E35" i="16"/>
  <c r="E33" i="16"/>
  <c r="E32" i="16"/>
  <c r="D39" i="16"/>
  <c r="D38" i="16"/>
  <c r="D32" i="16"/>
  <c r="D31" i="16"/>
  <c r="N29" i="16"/>
  <c r="O29" i="16" s="1"/>
  <c r="D29" i="16"/>
  <c r="G38" i="16" l="1"/>
  <c r="G39" i="16"/>
  <c r="I39" i="16"/>
  <c r="D30" i="16"/>
  <c r="N28" i="16"/>
  <c r="M37" i="16" l="1"/>
  <c r="L39" i="16"/>
  <c r="M39" i="16" s="1"/>
  <c r="L44" i="16"/>
  <c r="M44" i="16" s="1"/>
  <c r="M38" i="16"/>
  <c r="L40" i="16"/>
  <c r="M40" i="16" s="1"/>
  <c r="L43" i="16"/>
  <c r="M43" i="16" s="1"/>
  <c r="L51" i="16"/>
  <c r="M51" i="16" s="1"/>
  <c r="M31" i="16"/>
  <c r="L42" i="16"/>
  <c r="M42" i="16" s="1"/>
  <c r="L41" i="16"/>
  <c r="M41" i="16" s="1"/>
  <c r="L52" i="16"/>
  <c r="M52" i="16" s="1"/>
  <c r="L53" i="16"/>
  <c r="M53" i="16" s="1"/>
  <c r="M29" i="16"/>
  <c r="I7" i="16"/>
  <c r="L7" i="16" l="1"/>
  <c r="I32" i="16" l="1"/>
  <c r="D37" i="16"/>
  <c r="D36" i="16"/>
  <c r="D35" i="16"/>
  <c r="D34" i="16"/>
  <c r="D33" i="16"/>
  <c r="N30" i="16"/>
  <c r="O30" i="16" s="1"/>
  <c r="G35" i="16" l="1"/>
  <c r="G33" i="16"/>
  <c r="G34" i="16"/>
  <c r="G32" i="16"/>
  <c r="G31" i="16"/>
  <c r="G37" i="16"/>
  <c r="G36" i="16"/>
  <c r="N27" i="16"/>
  <c r="O27" i="16" s="1"/>
  <c r="D28" i="16"/>
  <c r="D27" i="16"/>
  <c r="D26" i="16"/>
  <c r="D18" i="16"/>
  <c r="D17" i="16"/>
  <c r="D16" i="16"/>
  <c r="D15" i="16"/>
  <c r="D14" i="16"/>
  <c r="D13" i="16"/>
  <c r="D12" i="16"/>
  <c r="D11" i="16"/>
  <c r="D10" i="16"/>
  <c r="D9" i="16"/>
  <c r="D8" i="16"/>
  <c r="N8" i="16"/>
  <c r="O8" i="16" s="1"/>
  <c r="D7" i="16"/>
  <c r="N9" i="16" l="1"/>
  <c r="O9" i="16" s="1"/>
  <c r="I9" i="16"/>
  <c r="I8" i="16"/>
  <c r="N37" i="16"/>
  <c r="O37" i="16" s="1"/>
  <c r="N36" i="16"/>
  <c r="O36" i="16" s="1"/>
  <c r="N35" i="16"/>
  <c r="O35" i="16" s="1"/>
  <c r="O34" i="16"/>
  <c r="O33" i="16"/>
  <c r="O32" i="16"/>
  <c r="O31" i="16"/>
  <c r="O28" i="16"/>
  <c r="N26" i="16"/>
  <c r="O26" i="16" s="1"/>
  <c r="N18" i="16"/>
  <c r="O18" i="16" s="1"/>
  <c r="N17" i="16"/>
  <c r="O17" i="16" s="1"/>
  <c r="N16" i="16"/>
  <c r="O16" i="16" s="1"/>
  <c r="N15" i="16"/>
  <c r="O15" i="16" s="1"/>
  <c r="N14" i="16"/>
  <c r="O14" i="16" s="1"/>
  <c r="N13" i="16"/>
  <c r="O13" i="16" s="1"/>
  <c r="N12" i="16"/>
  <c r="O12" i="16" s="1"/>
  <c r="N11" i="16"/>
  <c r="O11" i="16" s="1"/>
  <c r="N10" i="16"/>
  <c r="O10" i="16" s="1"/>
  <c r="N7" i="16"/>
  <c r="O7" i="16" s="1"/>
  <c r="I36" i="16"/>
  <c r="I35" i="16"/>
  <c r="I34" i="16"/>
  <c r="I33" i="16"/>
  <c r="I31" i="16"/>
  <c r="M7" i="16"/>
  <c r="G8" i="16" l="1"/>
  <c r="L27" i="16"/>
  <c r="M27" i="16" s="1"/>
  <c r="L9" i="16"/>
  <c r="M9" i="16" s="1"/>
  <c r="L14" i="16"/>
  <c r="M14" i="16" s="1"/>
  <c r="L8" i="16"/>
  <c r="M8" i="16" s="1"/>
  <c r="L17" i="16"/>
  <c r="M17" i="16" s="1"/>
  <c r="M36" i="16"/>
  <c r="L28" i="16"/>
  <c r="M28" i="16" s="1"/>
  <c r="L11" i="16"/>
  <c r="M11" i="16" s="1"/>
  <c r="M18" i="16"/>
  <c r="M32" i="16"/>
  <c r="L12" i="16"/>
  <c r="M12" i="16" s="1"/>
  <c r="L25" i="16"/>
  <c r="M25" i="16" s="1"/>
  <c r="L15" i="16"/>
  <c r="M15" i="16" s="1"/>
  <c r="M35" i="16"/>
  <c r="L13" i="16"/>
  <c r="M13" i="16" s="1"/>
  <c r="L26" i="16"/>
  <c r="M26" i="16" s="1"/>
  <c r="M34" i="16"/>
  <c r="L10" i="16"/>
  <c r="M10" i="16" s="1"/>
  <c r="L16" i="16"/>
  <c r="M16" i="16" s="1"/>
  <c r="M33" i="16"/>
  <c r="G9" i="16"/>
  <c r="I10" i="16" l="1"/>
  <c r="G10" i="16"/>
  <c r="I11" i="16" l="1"/>
  <c r="G11" i="16"/>
  <c r="I12" i="16" l="1"/>
  <c r="G12" i="16"/>
  <c r="I13" i="16" l="1"/>
  <c r="G13" i="16"/>
  <c r="I14" i="16" l="1"/>
  <c r="G14" i="16"/>
  <c r="I15" i="16" l="1"/>
  <c r="G15" i="16"/>
  <c r="I16" i="16" l="1"/>
  <c r="G16" i="16"/>
  <c r="I17" i="16" l="1"/>
  <c r="G17" i="16"/>
  <c r="I18" i="16" l="1"/>
  <c r="G18" i="16"/>
  <c r="I25" i="16" l="1"/>
  <c r="G25" i="16"/>
  <c r="I26" i="16" l="1"/>
  <c r="G26" i="16"/>
  <c r="I27" i="16" l="1"/>
  <c r="G27" i="16"/>
  <c r="I28" i="16" l="1"/>
  <c r="G28" i="16"/>
</calcChain>
</file>

<file path=xl/sharedStrings.xml><?xml version="1.0" encoding="utf-8"?>
<sst xmlns="http://schemas.openxmlformats.org/spreadsheetml/2006/main" count="167" uniqueCount="77">
  <si>
    <t>Č.</t>
  </si>
  <si>
    <t>Čas celkový</t>
  </si>
  <si>
    <t>postup</t>
  </si>
  <si>
    <t>Poznámka</t>
  </si>
  <si>
    <t>Cíl</t>
  </si>
  <si>
    <t>Kód</t>
  </si>
  <si>
    <t>Postup</t>
  </si>
  <si>
    <t>Start</t>
  </si>
  <si>
    <t>Čas</t>
  </si>
  <si>
    <t>Tempo</t>
  </si>
  <si>
    <t>[min/km]</t>
  </si>
  <si>
    <t>Suma</t>
  </si>
  <si>
    <t>[km]</t>
  </si>
  <si>
    <t>Běh</t>
  </si>
  <si>
    <t>Body</t>
  </si>
  <si>
    <t>bodů</t>
  </si>
  <si>
    <t>přímo</t>
  </si>
  <si>
    <t>reál</t>
  </si>
  <si>
    <t>Celkem</t>
  </si>
  <si>
    <t>Délka</t>
  </si>
  <si>
    <t>Plán</t>
  </si>
  <si>
    <t>Reál</t>
  </si>
  <si>
    <t>Příchod HH</t>
  </si>
  <si>
    <t>Odchod HH</t>
  </si>
  <si>
    <t>Team No: 247 Course: 24 Tag: AVGG Jan TOJNAR:CZ, Miroslav SEIDL:CZ</t>
  </si>
  <si>
    <t>Distance:  71.3 km Score: 2930 points</t>
  </si>
  <si>
    <t>No</t>
  </si>
  <si>
    <t>Con</t>
  </si>
  <si>
    <t>Time</t>
  </si>
  <si>
    <t>Dist</t>
  </si>
  <si>
    <t>CmDist</t>
  </si>
  <si>
    <t>CmPts</t>
  </si>
  <si>
    <t>TmSplit</t>
  </si>
  <si>
    <t>Pl/Cnt</t>
  </si>
  <si>
    <t>KmRate</t>
  </si>
  <si>
    <t>LegMin</t>
  </si>
  <si>
    <t>Median</t>
  </si>
  <si>
    <t>20/180</t>
  </si>
  <si>
    <t>5/152</t>
  </si>
  <si>
    <t>13/104</t>
  </si>
  <si>
    <t>20/92</t>
  </si>
  <si>
    <t>16/26</t>
  </si>
  <si>
    <t>21/67</t>
  </si>
  <si>
    <t>16/63</t>
  </si>
  <si>
    <t>HH</t>
  </si>
  <si>
    <t>6/179</t>
  </si>
  <si>
    <t>N/A</t>
  </si>
  <si>
    <t>242/266</t>
  </si>
  <si>
    <t>26/159</t>
  </si>
  <si>
    <t>31/73</t>
  </si>
  <si>
    <t>36/137</t>
  </si>
  <si>
    <t>36/98</t>
  </si>
  <si>
    <t>63/104</t>
  </si>
  <si>
    <t>29/108</t>
  </si>
  <si>
    <t>16/57</t>
  </si>
  <si>
    <t>15/79</t>
  </si>
  <si>
    <t>14/57</t>
  </si>
  <si>
    <t>3/246</t>
  </si>
  <si>
    <t>Analýza WRC 2016</t>
  </si>
  <si>
    <t>Zjišťuji, že se mi rozpadají boty</t>
  </si>
  <si>
    <t>18:08 Sunset, v 18:30 nasazujeme světla</t>
  </si>
  <si>
    <t>Otáčíme na HH pro náhradní boty</t>
  </si>
  <si>
    <t>Nemohu pořádně běžet, ale šinu se vpřed</t>
  </si>
  <si>
    <t>Pro jistotu měníme plán</t>
  </si>
  <si>
    <t>3 minuty pauza na water pointu</t>
  </si>
  <si>
    <t>50 minut v Hash House</t>
  </si>
  <si>
    <t>Analýza druhého dne WRC 2016</t>
  </si>
  <si>
    <t>Analýza noci WRC 2016</t>
  </si>
  <si>
    <t>Pětiminutová klička na dohledávce</t>
  </si>
  <si>
    <t>6 minut pauza na water pointu</t>
  </si>
  <si>
    <t>7 minut úprava obuvi</t>
  </si>
  <si>
    <t>7:13 východ Slunce, v 7:00 konec svícení</t>
  </si>
  <si>
    <t>Noční etapa trvala 12 hod. 30 min. (z toho 50 min. v Hash House), urazili jsme 33 km vzdušnou čarou/ 44 km reálně</t>
  </si>
  <si>
    <t>Celkem jsme za 23 hod. 54 min. urazili 71.5 km vzdušnou čarou/ 98.4 km reálně.</t>
  </si>
  <si>
    <t>Z toho jsme odběhli kilometrů:</t>
  </si>
  <si>
    <t>2. den 17.5 km přímo/ 22.4 km reál za 5 hod.</t>
  </si>
  <si>
    <t>Denní etapa trvala 6 hod., urazili jsme cca 21 km vzdušnou čarou/ 30 km reálně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</si>
</sst>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:mm;@"/>
  </numFmts>
  <fonts count="7">
    <font>
      <sz val="12"/>
      <name val="Times New Roman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7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5" fillId="0" borderId="0"/>
    <xf numFmtId="0" fontId="1" fillId="0" borderId="0"/>
  </cellStyleXfs>
  <cellXfs count="23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11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21" fontId="3" fillId="0" borderId="35" xfId="2" applyNumberFormat="1" applyFont="1" applyBorder="1" applyAlignment="1">
      <alignment horizontal="left"/>
    </xf>
    <xf numFmtId="21" fontId="3" fillId="0" borderId="21" xfId="1" applyNumberFormat="1" applyFont="1" applyBorder="1" applyAlignment="1">
      <alignment horizontal="center" vertical="center"/>
    </xf>
    <xf numFmtId="21" fontId="3" fillId="0" borderId="23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21" fontId="2" fillId="0" borderId="38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21" fontId="2" fillId="0" borderId="23" xfId="1" applyNumberFormat="1" applyFont="1" applyBorder="1" applyAlignment="1">
      <alignment horizontal="center" vertical="center"/>
    </xf>
    <xf numFmtId="0" fontId="3" fillId="0" borderId="41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21" fontId="3" fillId="0" borderId="36" xfId="2" applyNumberFormat="1" applyFont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21" fontId="3" fillId="2" borderId="24" xfId="1" applyNumberFormat="1" applyFont="1" applyFill="1" applyBorder="1" applyAlignment="1">
      <alignment horizontal="center" vertical="center"/>
    </xf>
    <xf numFmtId="0" fontId="3" fillId="0" borderId="27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165" fontId="3" fillId="0" borderId="18" xfId="2" applyNumberFormat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39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164" fontId="2" fillId="0" borderId="39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21" fontId="3" fillId="0" borderId="35" xfId="2" applyNumberFormat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35" xfId="1" applyFont="1" applyBorder="1" applyAlignment="1">
      <alignment horizontal="left" vertical="center"/>
    </xf>
    <xf numFmtId="0" fontId="3" fillId="0" borderId="27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21" fontId="3" fillId="0" borderId="36" xfId="2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21" fontId="3" fillId="0" borderId="18" xfId="1" applyNumberFormat="1" applyFont="1" applyBorder="1" applyAlignment="1">
      <alignment horizontal="center" vertical="center"/>
    </xf>
    <xf numFmtId="21" fontId="3" fillId="0" borderId="20" xfId="1" applyNumberFormat="1" applyFont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165" fontId="3" fillId="0" borderId="21" xfId="2" applyNumberFormat="1" applyFont="1" applyFill="1" applyBorder="1" applyAlignment="1">
      <alignment horizontal="center" vertical="center"/>
    </xf>
    <xf numFmtId="164" fontId="2" fillId="0" borderId="39" xfId="1" applyNumberFormat="1" applyFont="1" applyFill="1" applyBorder="1" applyAlignment="1">
      <alignment horizontal="center" vertical="center"/>
    </xf>
    <xf numFmtId="20" fontId="2" fillId="0" borderId="39" xfId="1" applyNumberFormat="1" applyFont="1" applyBorder="1" applyAlignment="1">
      <alignment horizontal="left" vertical="center"/>
    </xf>
    <xf numFmtId="20" fontId="3" fillId="2" borderId="12" xfId="1" applyNumberFormat="1" applyFont="1" applyFill="1" applyBorder="1" applyAlignment="1">
      <alignment horizontal="left" vertical="center" wrapText="1"/>
    </xf>
    <xf numFmtId="21" fontId="3" fillId="0" borderId="25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21" fontId="3" fillId="3" borderId="13" xfId="1" applyNumberFormat="1" applyFont="1" applyFill="1" applyBorder="1" applyAlignment="1">
      <alignment horizontal="center" vertical="center"/>
    </xf>
    <xf numFmtId="21" fontId="3" fillId="0" borderId="42" xfId="1" applyNumberFormat="1" applyFont="1" applyBorder="1" applyAlignment="1">
      <alignment horizontal="center" vertical="center"/>
    </xf>
    <xf numFmtId="20" fontId="3" fillId="0" borderId="39" xfId="1" applyNumberFormat="1" applyFont="1" applyFill="1" applyBorder="1" applyAlignment="1">
      <alignment horizontal="left" vertical="center"/>
    </xf>
    <xf numFmtId="0" fontId="2" fillId="0" borderId="39" xfId="1" applyNumberFormat="1" applyFont="1" applyBorder="1" applyAlignment="1">
      <alignment horizontal="left" vertical="center" wrapText="1"/>
    </xf>
    <xf numFmtId="164" fontId="3" fillId="0" borderId="0" xfId="1" applyNumberFormat="1" applyFont="1"/>
    <xf numFmtId="0" fontId="2" fillId="3" borderId="43" xfId="1" applyFont="1" applyFill="1" applyBorder="1" applyAlignment="1">
      <alignment horizontal="center"/>
    </xf>
    <xf numFmtId="21" fontId="3" fillId="3" borderId="16" xfId="1" applyNumberFormat="1" applyFont="1" applyFill="1" applyBorder="1" applyAlignment="1">
      <alignment horizontal="left" vertical="center"/>
    </xf>
    <xf numFmtId="21" fontId="3" fillId="3" borderId="14" xfId="1" applyNumberFormat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right"/>
    </xf>
    <xf numFmtId="164" fontId="3" fillId="3" borderId="17" xfId="1" applyNumberFormat="1" applyFont="1" applyFill="1" applyBorder="1" applyAlignment="1">
      <alignment horizontal="center"/>
    </xf>
    <xf numFmtId="21" fontId="0" fillId="0" borderId="0" xfId="0" applyNumberFormat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21" fontId="3" fillId="0" borderId="23" xfId="1" applyNumberFormat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left" vertical="center"/>
    </xf>
    <xf numFmtId="0" fontId="2" fillId="0" borderId="39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21" fontId="3" fillId="0" borderId="21" xfId="1" applyNumberFormat="1" applyFont="1" applyFill="1" applyBorder="1" applyAlignment="1">
      <alignment horizontal="center" vertical="center"/>
    </xf>
    <xf numFmtId="21" fontId="2" fillId="0" borderId="23" xfId="1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left" vertical="center"/>
    </xf>
    <xf numFmtId="0" fontId="2" fillId="0" borderId="39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21" fontId="2" fillId="0" borderId="38" xfId="1" applyNumberFormat="1" applyFont="1" applyFill="1" applyBorder="1" applyAlignment="1">
      <alignment horizontal="center" vertical="center"/>
    </xf>
    <xf numFmtId="164" fontId="2" fillId="0" borderId="21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3" borderId="36" xfId="1" applyFont="1" applyFill="1" applyBorder="1" applyAlignment="1">
      <alignment horizontal="center"/>
    </xf>
    <xf numFmtId="165" fontId="2" fillId="0" borderId="21" xfId="2" applyNumberFormat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21" fontId="2" fillId="0" borderId="45" xfId="1" applyNumberFormat="1" applyFont="1" applyFill="1" applyBorder="1" applyAlignment="1">
      <alignment horizontal="center" vertical="center"/>
    </xf>
    <xf numFmtId="164" fontId="2" fillId="0" borderId="25" xfId="1" applyNumberFormat="1" applyFont="1" applyFill="1" applyBorder="1" applyAlignment="1">
      <alignment horizontal="center" vertical="center"/>
    </xf>
    <xf numFmtId="21" fontId="2" fillId="0" borderId="26" xfId="1" applyNumberFormat="1" applyFont="1" applyFill="1" applyBorder="1" applyAlignment="1">
      <alignment horizontal="center" vertical="center"/>
    </xf>
    <xf numFmtId="21" fontId="3" fillId="0" borderId="25" xfId="1" applyNumberFormat="1" applyFont="1" applyFill="1" applyBorder="1" applyAlignment="1">
      <alignment horizontal="center" vertical="center"/>
    </xf>
    <xf numFmtId="21" fontId="3" fillId="0" borderId="26" xfId="1" applyNumberFormat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left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21" fontId="3" fillId="2" borderId="50" xfId="1" applyNumberFormat="1" applyFont="1" applyFill="1" applyBorder="1" applyAlignment="1">
      <alignment horizontal="center" vertical="center"/>
    </xf>
    <xf numFmtId="164" fontId="3" fillId="2" borderId="47" xfId="1" applyNumberFormat="1" applyFont="1" applyFill="1" applyBorder="1" applyAlignment="1">
      <alignment horizontal="center" vertical="center"/>
    </xf>
    <xf numFmtId="21" fontId="3" fillId="2" borderId="49" xfId="1" applyNumberFormat="1" applyFont="1" applyFill="1" applyBorder="1" applyAlignment="1">
      <alignment horizontal="center" vertical="center"/>
    </xf>
    <xf numFmtId="20" fontId="3" fillId="2" borderId="47" xfId="2" applyNumberFormat="1" applyFont="1" applyFill="1" applyBorder="1" applyAlignment="1">
      <alignment horizontal="center" vertical="center"/>
    </xf>
    <xf numFmtId="21" fontId="3" fillId="3" borderId="49" xfId="1" applyNumberFormat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left" vertical="center" wrapText="1"/>
    </xf>
    <xf numFmtId="0" fontId="3" fillId="2" borderId="52" xfId="1" applyFont="1" applyFill="1" applyBorder="1" applyAlignment="1">
      <alignment horizontal="left" vertical="center"/>
    </xf>
    <xf numFmtId="0" fontId="3" fillId="2" borderId="5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21" fontId="3" fillId="2" borderId="54" xfId="1" applyNumberFormat="1" applyFont="1" applyFill="1" applyBorder="1" applyAlignment="1">
      <alignment horizontal="center" vertical="center"/>
    </xf>
    <xf numFmtId="164" fontId="3" fillId="2" borderId="52" xfId="1" applyNumberFormat="1" applyFont="1" applyFill="1" applyBorder="1" applyAlignment="1">
      <alignment horizontal="center" vertical="center"/>
    </xf>
    <xf numFmtId="20" fontId="3" fillId="2" borderId="52" xfId="2" applyNumberFormat="1" applyFont="1" applyFill="1" applyBorder="1" applyAlignment="1">
      <alignment horizontal="center" vertical="center"/>
    </xf>
    <xf numFmtId="21" fontId="3" fillId="3" borderId="24" xfId="1" applyNumberFormat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left"/>
    </xf>
    <xf numFmtId="0" fontId="3" fillId="0" borderId="29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0" fontId="3" fillId="0" borderId="36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164" fontId="2" fillId="0" borderId="46" xfId="1" applyNumberFormat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left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46" xfId="1" applyFont="1" applyFill="1" applyBorder="1" applyAlignment="1">
      <alignment horizontal="left" vertical="center" wrapText="1"/>
    </xf>
    <xf numFmtId="0" fontId="3" fillId="3" borderId="53" xfId="1" applyFont="1" applyFill="1" applyBorder="1" applyAlignment="1">
      <alignment horizontal="center" vertical="center"/>
    </xf>
    <xf numFmtId="21" fontId="3" fillId="3" borderId="52" xfId="1" applyNumberFormat="1" applyFont="1" applyFill="1" applyBorder="1" applyAlignment="1">
      <alignment horizontal="center" vertical="center"/>
    </xf>
    <xf numFmtId="21" fontId="2" fillId="3" borderId="24" xfId="1" applyNumberFormat="1" applyFont="1" applyFill="1" applyBorder="1" applyAlignment="1">
      <alignment horizontal="center" vertical="center"/>
    </xf>
    <xf numFmtId="164" fontId="2" fillId="3" borderId="52" xfId="1" applyNumberFormat="1" applyFont="1" applyFill="1" applyBorder="1" applyAlignment="1">
      <alignment horizontal="center" vertical="center"/>
    </xf>
    <xf numFmtId="0" fontId="3" fillId="3" borderId="55" xfId="1" applyFont="1" applyFill="1" applyBorder="1" applyAlignment="1">
      <alignment horizontal="left" vertical="center"/>
    </xf>
    <xf numFmtId="0" fontId="3" fillId="3" borderId="52" xfId="1" applyFont="1" applyFill="1" applyBorder="1" applyAlignment="1">
      <alignment horizontal="left" vertical="center"/>
    </xf>
    <xf numFmtId="21" fontId="3" fillId="3" borderId="13" xfId="1" applyNumberFormat="1" applyFont="1" applyFill="1" applyBorder="1" applyAlignment="1">
      <alignment horizontal="left" vertical="center"/>
    </xf>
    <xf numFmtId="21" fontId="3" fillId="3" borderId="8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left" vertical="center" wrapText="1"/>
    </xf>
    <xf numFmtId="21" fontId="2" fillId="0" borderId="20" xfId="1" applyNumberFormat="1" applyFont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21" fontId="3" fillId="0" borderId="56" xfId="1" applyNumberFormat="1" applyFont="1" applyFill="1" applyBorder="1" applyAlignment="1">
      <alignment horizontal="center" vertical="center"/>
    </xf>
    <xf numFmtId="21" fontId="3" fillId="0" borderId="42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21" fontId="2" fillId="0" borderId="33" xfId="1" applyNumberFormat="1" applyFont="1" applyFill="1" applyBorder="1" applyAlignment="1">
      <alignment horizontal="center" vertical="center"/>
    </xf>
    <xf numFmtId="164" fontId="2" fillId="0" borderId="18" xfId="1" applyNumberFormat="1" applyFont="1" applyFill="1" applyBorder="1" applyAlignment="1">
      <alignment horizontal="center" vertical="center"/>
    </xf>
    <xf numFmtId="21" fontId="2" fillId="0" borderId="20" xfId="1" applyNumberFormat="1" applyFont="1" applyFill="1" applyBorder="1" applyAlignment="1">
      <alignment horizontal="center" vertical="center"/>
    </xf>
    <xf numFmtId="165" fontId="2" fillId="0" borderId="18" xfId="2" applyNumberFormat="1" applyFont="1" applyFill="1" applyBorder="1" applyAlignment="1">
      <alignment horizontal="center" vertical="center"/>
    </xf>
    <xf numFmtId="21" fontId="3" fillId="0" borderId="20" xfId="1" applyNumberFormat="1" applyFont="1" applyFill="1" applyBorder="1" applyAlignment="1">
      <alignment horizontal="center" vertical="center"/>
    </xf>
    <xf numFmtId="165" fontId="3" fillId="0" borderId="56" xfId="2" applyNumberFormat="1" applyFont="1" applyFill="1" applyBorder="1" applyAlignment="1">
      <alignment horizontal="center" vertical="center"/>
    </xf>
    <xf numFmtId="20" fontId="3" fillId="0" borderId="59" xfId="1" applyNumberFormat="1" applyFont="1" applyFill="1" applyBorder="1" applyAlignment="1">
      <alignment horizontal="left" vertical="center"/>
    </xf>
    <xf numFmtId="164" fontId="2" fillId="0" borderId="59" xfId="1" applyNumberFormat="1" applyFont="1" applyFill="1" applyBorder="1" applyAlignment="1">
      <alignment horizontal="center" vertical="center"/>
    </xf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21" fontId="2" fillId="3" borderId="54" xfId="1" applyNumberFormat="1" applyFont="1" applyFill="1" applyBorder="1" applyAlignment="1">
      <alignment horizontal="center" vertical="center"/>
    </xf>
    <xf numFmtId="21" fontId="2" fillId="0" borderId="0" xfId="1" applyNumberFormat="1" applyFont="1"/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21" fontId="2" fillId="0" borderId="33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21" fontId="2" fillId="0" borderId="58" xfId="1" applyNumberFormat="1" applyFont="1" applyFill="1" applyBorder="1" applyAlignment="1">
      <alignment horizontal="center" vertical="center"/>
    </xf>
    <xf numFmtId="164" fontId="2" fillId="0" borderId="56" xfId="1" applyNumberFormat="1" applyFont="1" applyFill="1" applyBorder="1" applyAlignment="1">
      <alignment horizontal="center" vertical="center"/>
    </xf>
    <xf numFmtId="21" fontId="2" fillId="0" borderId="42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21" fontId="2" fillId="3" borderId="37" xfId="1" applyNumberFormat="1" applyFont="1" applyFill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/>
    </xf>
    <xf numFmtId="21" fontId="2" fillId="3" borderId="13" xfId="1" applyNumberFormat="1" applyFont="1" applyFill="1" applyBorder="1" applyAlignment="1">
      <alignment horizontal="center" vertical="center"/>
    </xf>
    <xf numFmtId="164" fontId="2" fillId="3" borderId="12" xfId="1" applyNumberFormat="1" applyFont="1" applyFill="1" applyBorder="1" applyAlignment="1">
      <alignment horizontal="center" vertical="center"/>
    </xf>
    <xf numFmtId="21" fontId="2" fillId="0" borderId="0" xfId="0" applyNumberFormat="1" applyFont="1"/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21" fontId="2" fillId="3" borderId="43" xfId="1" applyNumberFormat="1" applyFont="1" applyFill="1" applyBorder="1" applyAlignment="1">
      <alignment horizontal="center" vertical="center"/>
    </xf>
    <xf numFmtId="164" fontId="2" fillId="3" borderId="14" xfId="1" applyNumberFormat="1" applyFont="1" applyFill="1" applyBorder="1" applyAlignment="1">
      <alignment horizontal="center" vertical="center"/>
    </xf>
    <xf numFmtId="21" fontId="2" fillId="3" borderId="16" xfId="1" applyNumberFormat="1" applyFont="1" applyFill="1" applyBorder="1" applyAlignment="1">
      <alignment horizontal="center" vertical="center"/>
    </xf>
    <xf numFmtId="21" fontId="2" fillId="0" borderId="58" xfId="1" applyNumberFormat="1" applyFont="1" applyBorder="1" applyAlignment="1">
      <alignment horizontal="center" vertical="center"/>
    </xf>
    <xf numFmtId="21" fontId="2" fillId="0" borderId="42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165" fontId="3" fillId="3" borderId="8" xfId="2" applyNumberFormat="1" applyFont="1" applyFill="1" applyBorder="1" applyAlignment="1">
      <alignment horizontal="center" vertical="center"/>
    </xf>
    <xf numFmtId="0" fontId="3" fillId="3" borderId="59" xfId="1" applyFont="1" applyFill="1" applyBorder="1" applyAlignment="1">
      <alignment horizontal="left" vertical="center"/>
    </xf>
    <xf numFmtId="164" fontId="2" fillId="3" borderId="59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left" vertical="center"/>
    </xf>
    <xf numFmtId="164" fontId="2" fillId="3" borderId="51" xfId="1" applyNumberFormat="1" applyFont="1" applyFill="1" applyBorder="1" applyAlignment="1">
      <alignment horizontal="center" vertical="center"/>
    </xf>
    <xf numFmtId="164" fontId="2" fillId="3" borderId="55" xfId="1" applyNumberFormat="1" applyFont="1" applyFill="1" applyBorder="1" applyAlignment="1">
      <alignment horizontal="center" vertical="center"/>
    </xf>
    <xf numFmtId="0" fontId="3" fillId="0" borderId="57" xfId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40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 wrapText="1"/>
    </xf>
    <xf numFmtId="0" fontId="2" fillId="0" borderId="40" xfId="1" applyFont="1" applyFill="1" applyBorder="1" applyAlignment="1">
      <alignment horizontal="left" vertical="center"/>
    </xf>
    <xf numFmtId="164" fontId="2" fillId="0" borderId="40" xfId="1" applyNumberFormat="1" applyFont="1" applyFill="1" applyBorder="1" applyAlignment="1">
      <alignment horizontal="center" vertical="center"/>
    </xf>
    <xf numFmtId="164" fontId="2" fillId="3" borderId="60" xfId="1" applyNumberFormat="1" applyFont="1" applyFill="1" applyBorder="1" applyAlignment="1">
      <alignment horizontal="center" vertical="center"/>
    </xf>
    <xf numFmtId="21" fontId="3" fillId="3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ální 2" xfId="3"/>
    <cellStyle name="Normální 3" xfId="4"/>
    <cellStyle name="Normální 3 2" xfId="5"/>
    <cellStyle name="normální_KRK_Zavod" xfId="1"/>
    <cellStyle name="normální_teamresult_1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zoomScaleNormal="100" workbookViewId="0"/>
  </sheetViews>
  <sheetFormatPr defaultColWidth="8" defaultRowHeight="15"/>
  <cols>
    <col min="1" max="1" width="3.625" style="174" customWidth="1"/>
    <col min="2" max="4" width="5.25" style="174" customWidth="1"/>
    <col min="5" max="5" width="7.375" style="174" customWidth="1"/>
    <col min="6" max="6" width="6" style="174" customWidth="1"/>
    <col min="7" max="7" width="7.125" style="174" customWidth="1"/>
    <col min="8" max="8" width="6" style="174" customWidth="1"/>
    <col min="9" max="9" width="7.125" style="174" customWidth="1"/>
    <col min="10" max="10" width="5.75" style="174" customWidth="1"/>
    <col min="11" max="11" width="8.5" style="174" customWidth="1"/>
    <col min="12" max="12" width="7.125" style="174" customWidth="1"/>
    <col min="13" max="13" width="8.125" style="174" customWidth="1"/>
    <col min="14" max="14" width="6.375" style="174" customWidth="1"/>
    <col min="15" max="15" width="7.125" style="174" customWidth="1"/>
    <col min="16" max="16" width="37.875" style="174" customWidth="1"/>
    <col min="17" max="17" width="4.25" style="174" customWidth="1"/>
    <col min="18" max="18" width="8" style="1"/>
    <col min="19" max="16384" width="8" style="174"/>
  </cols>
  <sheetData>
    <row r="1" spans="1:18" ht="15.75" customHeight="1">
      <c r="A1" s="1" t="s">
        <v>58</v>
      </c>
    </row>
    <row r="2" spans="1:18" ht="5.25" customHeight="1" thickBot="1">
      <c r="A2" s="176"/>
    </row>
    <row r="3" spans="1:18" s="1" customFormat="1" ht="14.25">
      <c r="A3" s="133"/>
      <c r="B3" s="134"/>
      <c r="C3" s="134"/>
      <c r="D3" s="135" t="s">
        <v>11</v>
      </c>
      <c r="E3" s="104" t="s">
        <v>8</v>
      </c>
      <c r="F3" s="136" t="s">
        <v>6</v>
      </c>
      <c r="G3" s="137" t="s">
        <v>16</v>
      </c>
      <c r="H3" s="6" t="s">
        <v>6</v>
      </c>
      <c r="I3" s="7" t="s">
        <v>17</v>
      </c>
      <c r="J3" s="9" t="s">
        <v>1</v>
      </c>
      <c r="K3" s="4"/>
      <c r="L3" s="8" t="s">
        <v>18</v>
      </c>
      <c r="M3" s="7" t="s">
        <v>16</v>
      </c>
      <c r="N3" s="6" t="s">
        <v>18</v>
      </c>
      <c r="O3" s="7" t="s">
        <v>17</v>
      </c>
      <c r="P3" s="30"/>
      <c r="Q3" s="5"/>
    </row>
    <row r="4" spans="1:18" s="1" customFormat="1" ht="14.25">
      <c r="A4" s="138" t="s">
        <v>0</v>
      </c>
      <c r="B4" s="139" t="s">
        <v>5</v>
      </c>
      <c r="C4" s="139" t="s">
        <v>14</v>
      </c>
      <c r="D4" s="140" t="s">
        <v>15</v>
      </c>
      <c r="E4" s="105" t="s">
        <v>2</v>
      </c>
      <c r="F4" s="141" t="s">
        <v>19</v>
      </c>
      <c r="G4" s="142" t="s">
        <v>9</v>
      </c>
      <c r="H4" s="106" t="s">
        <v>19</v>
      </c>
      <c r="I4" s="26" t="s">
        <v>9</v>
      </c>
      <c r="J4" s="27" t="s">
        <v>20</v>
      </c>
      <c r="K4" s="26" t="s">
        <v>21</v>
      </c>
      <c r="L4" s="25" t="s">
        <v>19</v>
      </c>
      <c r="M4" s="26" t="s">
        <v>9</v>
      </c>
      <c r="N4" s="25" t="s">
        <v>19</v>
      </c>
      <c r="O4" s="26" t="s">
        <v>9</v>
      </c>
      <c r="P4" s="31" t="s">
        <v>3</v>
      </c>
      <c r="Q4" s="20" t="s">
        <v>13</v>
      </c>
    </row>
    <row r="5" spans="1:18" s="1" customFormat="1" ht="15.75" thickBot="1">
      <c r="A5" s="21"/>
      <c r="B5" s="22"/>
      <c r="C5" s="22"/>
      <c r="D5" s="23"/>
      <c r="E5" s="24"/>
      <c r="F5" s="177" t="s">
        <v>12</v>
      </c>
      <c r="G5" s="178" t="s">
        <v>10</v>
      </c>
      <c r="H5" s="179" t="s">
        <v>12</v>
      </c>
      <c r="I5" s="178" t="s">
        <v>10</v>
      </c>
      <c r="J5" s="28"/>
      <c r="K5" s="23"/>
      <c r="L5" s="177" t="s">
        <v>12</v>
      </c>
      <c r="M5" s="178" t="s">
        <v>10</v>
      </c>
      <c r="N5" s="177" t="s">
        <v>12</v>
      </c>
      <c r="O5" s="178" t="s">
        <v>10</v>
      </c>
      <c r="P5" s="32"/>
      <c r="Q5" s="24"/>
    </row>
    <row r="6" spans="1:18" s="1" customFormat="1" ht="20.100000000000001" customHeight="1">
      <c r="A6" s="33"/>
      <c r="B6" s="34" t="s">
        <v>7</v>
      </c>
      <c r="C6" s="34"/>
      <c r="D6" s="35"/>
      <c r="E6" s="36"/>
      <c r="F6" s="163"/>
      <c r="G6" s="165"/>
      <c r="H6" s="163"/>
      <c r="I6" s="165"/>
      <c r="J6" s="37"/>
      <c r="K6" s="11">
        <v>42574.5</v>
      </c>
      <c r="L6" s="163"/>
      <c r="M6" s="165"/>
      <c r="N6" s="163"/>
      <c r="O6" s="165"/>
      <c r="P6" s="38"/>
      <c r="Q6" s="38"/>
    </row>
    <row r="7" spans="1:18" ht="20.100000000000001" customHeight="1">
      <c r="A7" s="14">
        <v>1</v>
      </c>
      <c r="B7" s="145">
        <v>73</v>
      </c>
      <c r="C7" s="15">
        <v>70</v>
      </c>
      <c r="D7" s="16">
        <f>C7</f>
        <v>70</v>
      </c>
      <c r="E7" s="17">
        <f>K7-K6</f>
        <v>1.2511574073869269E-2</v>
      </c>
      <c r="F7" s="18">
        <v>1.6</v>
      </c>
      <c r="G7" s="19">
        <f t="shared" ref="G7:G18" si="0">E7/F7</f>
        <v>7.8197337961682933E-3</v>
      </c>
      <c r="H7" s="18">
        <v>2.6</v>
      </c>
      <c r="I7" s="19">
        <f t="shared" ref="I7:I18" si="1">E7/H7</f>
        <v>4.8121438745651031E-3</v>
      </c>
      <c r="J7" s="10"/>
      <c r="K7" s="19">
        <v>42574.512511574074</v>
      </c>
      <c r="L7" s="18">
        <f>F7</f>
        <v>1.6</v>
      </c>
      <c r="M7" s="11">
        <f>(K7-K$6)/L7</f>
        <v>7.8197337961682933E-3</v>
      </c>
      <c r="N7" s="18">
        <f>H7</f>
        <v>2.6</v>
      </c>
      <c r="O7" s="19">
        <f>(K7-K$6)/N7</f>
        <v>4.8121438745651031E-3</v>
      </c>
      <c r="P7" s="39"/>
      <c r="Q7" s="13">
        <v>2.5</v>
      </c>
      <c r="R7" s="2"/>
    </row>
    <row r="8" spans="1:18" ht="20.100000000000001" customHeight="1">
      <c r="A8" s="14">
        <v>2</v>
      </c>
      <c r="B8" s="145">
        <v>52</v>
      </c>
      <c r="C8" s="15">
        <v>50</v>
      </c>
      <c r="D8" s="16">
        <f>SUM(C$7:C8)</f>
        <v>120</v>
      </c>
      <c r="E8" s="17">
        <f t="shared" ref="E8:E27" si="2">K8-K7</f>
        <v>9.7569444478722289E-3</v>
      </c>
      <c r="F8" s="18">
        <v>1.5</v>
      </c>
      <c r="G8" s="19">
        <f t="shared" si="0"/>
        <v>6.5046296319148196E-3</v>
      </c>
      <c r="H8" s="18">
        <v>1.7</v>
      </c>
      <c r="I8" s="19">
        <f t="shared" si="1"/>
        <v>5.7393790869836644E-3</v>
      </c>
      <c r="J8" s="10"/>
      <c r="K8" s="19">
        <v>42574.522268518522</v>
      </c>
      <c r="L8" s="18">
        <f>SUM(F$7:F8)</f>
        <v>3.1</v>
      </c>
      <c r="M8" s="11">
        <f t="shared" ref="M8:M26" si="3">(K8-K$6)/L8</f>
        <v>7.1833930715295155E-3</v>
      </c>
      <c r="N8" s="18">
        <f>SUM(H$7:H8)</f>
        <v>4.3</v>
      </c>
      <c r="O8" s="19">
        <f t="shared" ref="O8:O26" si="4">(K8-K$6)/N8</f>
        <v>5.1787252376143018E-3</v>
      </c>
      <c r="P8" s="40"/>
      <c r="Q8" s="13">
        <v>1.6</v>
      </c>
      <c r="R8" s="2"/>
    </row>
    <row r="9" spans="1:18" ht="20.100000000000001" customHeight="1">
      <c r="A9" s="14">
        <v>3</v>
      </c>
      <c r="B9" s="145">
        <v>63</v>
      </c>
      <c r="C9" s="15">
        <v>60</v>
      </c>
      <c r="D9" s="16">
        <f>SUM(C$7:C9)</f>
        <v>180</v>
      </c>
      <c r="E9" s="17">
        <f t="shared" si="2"/>
        <v>1.3726851851970423E-2</v>
      </c>
      <c r="F9" s="18">
        <v>1.7</v>
      </c>
      <c r="G9" s="19">
        <f t="shared" si="0"/>
        <v>8.0746187364531905E-3</v>
      </c>
      <c r="H9" s="18">
        <v>2.1</v>
      </c>
      <c r="I9" s="19">
        <f t="shared" si="1"/>
        <v>6.5365961199859157E-3</v>
      </c>
      <c r="J9" s="73"/>
      <c r="K9" s="19">
        <v>42574.535995370374</v>
      </c>
      <c r="L9" s="18">
        <f>SUM(F$7:F9)</f>
        <v>4.8</v>
      </c>
      <c r="M9" s="11">
        <f t="shared" si="3"/>
        <v>7.4990354945233175E-3</v>
      </c>
      <c r="N9" s="18">
        <f>SUM(H$7:H9)</f>
        <v>6.4</v>
      </c>
      <c r="O9" s="19">
        <f t="shared" si="4"/>
        <v>5.6242766208924877E-3</v>
      </c>
      <c r="P9" s="40"/>
      <c r="Q9" s="13">
        <v>1.7</v>
      </c>
      <c r="R9" s="2"/>
    </row>
    <row r="10" spans="1:18" s="175" customFormat="1" ht="20.100000000000001" customHeight="1">
      <c r="A10" s="68">
        <v>4</v>
      </c>
      <c r="B10" s="146">
        <v>53</v>
      </c>
      <c r="C10" s="100">
        <v>50</v>
      </c>
      <c r="D10" s="101">
        <f>SUM(C$7:C10)</f>
        <v>230</v>
      </c>
      <c r="E10" s="102">
        <f t="shared" si="2"/>
        <v>1.3101851851388346E-2</v>
      </c>
      <c r="F10" s="103">
        <v>1.6</v>
      </c>
      <c r="G10" s="97">
        <f t="shared" si="0"/>
        <v>8.1886574071177165E-3</v>
      </c>
      <c r="H10" s="103">
        <v>1.9</v>
      </c>
      <c r="I10" s="97">
        <f t="shared" si="1"/>
        <v>6.8957115007307092E-3</v>
      </c>
      <c r="J10" s="69"/>
      <c r="K10" s="97">
        <v>42574.549097222225</v>
      </c>
      <c r="L10" s="103">
        <f>SUM(F$7:F10)</f>
        <v>6.4</v>
      </c>
      <c r="M10" s="92">
        <f t="shared" si="3"/>
        <v>7.6714409726719168E-3</v>
      </c>
      <c r="N10" s="103">
        <f>SUM(H$7:H10)</f>
        <v>8.3000000000000007</v>
      </c>
      <c r="O10" s="97">
        <f t="shared" si="4"/>
        <v>5.9153279789277424E-3</v>
      </c>
      <c r="P10" s="93"/>
      <c r="Q10" s="94">
        <v>1.6</v>
      </c>
      <c r="R10" s="95"/>
    </row>
    <row r="11" spans="1:18" s="175" customFormat="1" ht="20.100000000000001" customHeight="1">
      <c r="A11" s="68">
        <v>5</v>
      </c>
      <c r="B11" s="146">
        <v>90</v>
      </c>
      <c r="C11" s="100">
        <v>90</v>
      </c>
      <c r="D11" s="101">
        <f>SUM(C$7:C11)</f>
        <v>320</v>
      </c>
      <c r="E11" s="102">
        <f t="shared" si="2"/>
        <v>1.6423611108621117E-2</v>
      </c>
      <c r="F11" s="103">
        <v>1.2</v>
      </c>
      <c r="G11" s="97">
        <f t="shared" si="0"/>
        <v>1.3686342590517597E-2</v>
      </c>
      <c r="H11" s="103">
        <v>1.5</v>
      </c>
      <c r="I11" s="97">
        <f t="shared" si="1"/>
        <v>1.0949074072414078E-2</v>
      </c>
      <c r="J11" s="69">
        <v>0.58333333333333337</v>
      </c>
      <c r="K11" s="97">
        <v>42574.565520833334</v>
      </c>
      <c r="L11" s="103">
        <f>SUM(F$7:F11)</f>
        <v>7.6000000000000005</v>
      </c>
      <c r="M11" s="92">
        <f t="shared" si="3"/>
        <v>8.6211622807528133E-3</v>
      </c>
      <c r="N11" s="103">
        <f>SUM(H$7:H11)</f>
        <v>9.8000000000000007</v>
      </c>
      <c r="O11" s="97">
        <f t="shared" si="4"/>
        <v>6.6857993197674877E-3</v>
      </c>
      <c r="P11" s="98"/>
      <c r="Q11" s="94">
        <v>0.7</v>
      </c>
      <c r="R11" s="95"/>
    </row>
    <row r="12" spans="1:18" s="175" customFormat="1" ht="20.100000000000001" customHeight="1">
      <c r="A12" s="68">
        <v>6</v>
      </c>
      <c r="B12" s="146">
        <v>65</v>
      </c>
      <c r="C12" s="100">
        <v>60</v>
      </c>
      <c r="D12" s="101">
        <f>SUM(C$7:C12)</f>
        <v>380</v>
      </c>
      <c r="E12" s="102">
        <f t="shared" si="2"/>
        <v>2.3946759261889383E-2</v>
      </c>
      <c r="F12" s="103">
        <v>1.5</v>
      </c>
      <c r="G12" s="97">
        <f t="shared" si="0"/>
        <v>1.5964506174592923E-2</v>
      </c>
      <c r="H12" s="103">
        <v>1.8</v>
      </c>
      <c r="I12" s="97">
        <f t="shared" si="1"/>
        <v>1.3303755145494102E-2</v>
      </c>
      <c r="J12" s="96"/>
      <c r="K12" s="97">
        <v>42574.589467592596</v>
      </c>
      <c r="L12" s="103">
        <f>SUM(F$7:F12)</f>
        <v>9.1000000000000014</v>
      </c>
      <c r="M12" s="92">
        <f t="shared" si="3"/>
        <v>9.8316035819352478E-3</v>
      </c>
      <c r="N12" s="103">
        <f>SUM(H$7:H12)</f>
        <v>11.600000000000001</v>
      </c>
      <c r="O12" s="97">
        <f t="shared" si="4"/>
        <v>7.712723499621617E-3</v>
      </c>
      <c r="P12" s="99"/>
      <c r="Q12" s="94">
        <v>1</v>
      </c>
      <c r="R12" s="95"/>
    </row>
    <row r="13" spans="1:18" s="175" customFormat="1" ht="20.100000000000001" customHeight="1">
      <c r="A13" s="68">
        <v>7</v>
      </c>
      <c r="B13" s="146">
        <v>85</v>
      </c>
      <c r="C13" s="100">
        <v>80</v>
      </c>
      <c r="D13" s="101">
        <f>SUM(C$7:C13)</f>
        <v>460</v>
      </c>
      <c r="E13" s="102">
        <f t="shared" si="2"/>
        <v>2.381944443914108E-2</v>
      </c>
      <c r="F13" s="103">
        <v>1.2</v>
      </c>
      <c r="G13" s="97">
        <f t="shared" si="0"/>
        <v>1.9849537032617569E-2</v>
      </c>
      <c r="H13" s="103">
        <v>2.7</v>
      </c>
      <c r="I13" s="97">
        <f t="shared" si="1"/>
        <v>8.8220164589411405E-3</v>
      </c>
      <c r="J13" s="96"/>
      <c r="K13" s="97">
        <v>42574.613287037035</v>
      </c>
      <c r="L13" s="103">
        <f>SUM(F$7:F13)</f>
        <v>10.3</v>
      </c>
      <c r="M13" s="92">
        <f t="shared" si="3"/>
        <v>1.0998741459684644E-2</v>
      </c>
      <c r="N13" s="103">
        <f>SUM(H$7:H13)</f>
        <v>14.3</v>
      </c>
      <c r="O13" s="97">
        <f t="shared" si="4"/>
        <v>7.9221704220106184E-3</v>
      </c>
      <c r="P13" s="93" t="s">
        <v>59</v>
      </c>
      <c r="Q13" s="70">
        <f>2.01+0.372+0.585+0.115</f>
        <v>3.0819999999999999</v>
      </c>
      <c r="R13" s="95"/>
    </row>
    <row r="14" spans="1:18" s="175" customFormat="1" ht="20.100000000000001" customHeight="1">
      <c r="A14" s="68">
        <v>8</v>
      </c>
      <c r="B14" s="146">
        <v>92</v>
      </c>
      <c r="C14" s="100">
        <v>90</v>
      </c>
      <c r="D14" s="101">
        <f>SUM(C$7:C14)</f>
        <v>550</v>
      </c>
      <c r="E14" s="102">
        <f t="shared" si="2"/>
        <v>3.1400462961755693E-2</v>
      </c>
      <c r="F14" s="103">
        <v>2.4</v>
      </c>
      <c r="G14" s="97">
        <f t="shared" si="0"/>
        <v>1.3083526234064873E-2</v>
      </c>
      <c r="H14" s="103">
        <v>3.1</v>
      </c>
      <c r="I14" s="97">
        <f t="shared" si="1"/>
        <v>1.0129181600566353E-2</v>
      </c>
      <c r="J14" s="69"/>
      <c r="K14" s="97">
        <v>42574.644687499997</v>
      </c>
      <c r="L14" s="103">
        <f>SUM(F$7:F14)</f>
        <v>12.700000000000001</v>
      </c>
      <c r="M14" s="92">
        <f t="shared" si="3"/>
        <v>1.1392716535158073E-2</v>
      </c>
      <c r="N14" s="103">
        <f>SUM(H$7:H14)</f>
        <v>17.400000000000002</v>
      </c>
      <c r="O14" s="97">
        <f t="shared" si="4"/>
        <v>8.3153735630176733E-3</v>
      </c>
      <c r="P14" s="93" t="s">
        <v>62</v>
      </c>
      <c r="Q14" s="70">
        <f>0.645+0.64+0.69</f>
        <v>1.9750000000000001</v>
      </c>
      <c r="R14" s="95"/>
    </row>
    <row r="15" spans="1:18" s="175" customFormat="1" ht="20.100000000000001" customHeight="1">
      <c r="A15" s="68">
        <v>9</v>
      </c>
      <c r="B15" s="146">
        <v>113</v>
      </c>
      <c r="C15" s="100">
        <v>110</v>
      </c>
      <c r="D15" s="101">
        <f>SUM(C$7:C15)</f>
        <v>660</v>
      </c>
      <c r="E15" s="102">
        <f t="shared" si="2"/>
        <v>2.4039351854298729E-2</v>
      </c>
      <c r="F15" s="103">
        <v>1.7</v>
      </c>
      <c r="G15" s="97">
        <f t="shared" si="0"/>
        <v>1.4140795208411017E-2</v>
      </c>
      <c r="H15" s="103">
        <v>2.1</v>
      </c>
      <c r="I15" s="97">
        <f t="shared" si="1"/>
        <v>1.1447310406808919E-2</v>
      </c>
      <c r="J15" s="96"/>
      <c r="K15" s="97">
        <v>42574.668726851851</v>
      </c>
      <c r="L15" s="103">
        <f>SUM(F$7:F15)</f>
        <v>14.4</v>
      </c>
      <c r="M15" s="92">
        <f t="shared" si="3"/>
        <v>1.1717142489639324E-2</v>
      </c>
      <c r="N15" s="103">
        <f>SUM(H$7:H15)</f>
        <v>19.500000000000004</v>
      </c>
      <c r="O15" s="97">
        <f t="shared" si="4"/>
        <v>8.6526590692721141E-3</v>
      </c>
      <c r="P15" s="98"/>
      <c r="Q15" s="70">
        <f>0.094+0.22+0.309+0.138+0.33</f>
        <v>1.091</v>
      </c>
      <c r="R15" s="95"/>
    </row>
    <row r="16" spans="1:18" s="175" customFormat="1" ht="20.100000000000001" customHeight="1">
      <c r="A16" s="68">
        <v>10</v>
      </c>
      <c r="B16" s="146">
        <v>77</v>
      </c>
      <c r="C16" s="100">
        <v>70</v>
      </c>
      <c r="D16" s="101">
        <f>SUM(C$7:C16)</f>
        <v>730</v>
      </c>
      <c r="E16" s="102">
        <f t="shared" si="2"/>
        <v>2.47453703705105E-2</v>
      </c>
      <c r="F16" s="103">
        <v>1.4</v>
      </c>
      <c r="G16" s="97">
        <f t="shared" si="0"/>
        <v>1.7675264550364642E-2</v>
      </c>
      <c r="H16" s="103">
        <v>2.5</v>
      </c>
      <c r="I16" s="97">
        <f t="shared" si="1"/>
        <v>9.8981481482041996E-3</v>
      </c>
      <c r="J16" s="69">
        <v>0.6875</v>
      </c>
      <c r="K16" s="97">
        <v>42574.693472222221</v>
      </c>
      <c r="L16" s="103">
        <f>SUM(F$7:F16)</f>
        <v>15.8</v>
      </c>
      <c r="M16" s="92">
        <f t="shared" si="3"/>
        <v>1.2245077355779541E-2</v>
      </c>
      <c r="N16" s="103">
        <f>SUM(H$7:H16)</f>
        <v>22.000000000000004</v>
      </c>
      <c r="O16" s="97">
        <f>(K16-K$6)/N16</f>
        <v>8.7941919191507605E-3</v>
      </c>
      <c r="P16" s="99"/>
      <c r="Q16" s="70">
        <f>0.341+0.256+0.618+0.367+0.17</f>
        <v>1.7519999999999998</v>
      </c>
      <c r="R16" s="95"/>
    </row>
    <row r="17" spans="1:18" s="175" customFormat="1" ht="20.100000000000001" customHeight="1">
      <c r="A17" s="68">
        <v>11</v>
      </c>
      <c r="B17" s="146">
        <v>103</v>
      </c>
      <c r="C17" s="100">
        <v>100</v>
      </c>
      <c r="D17" s="101">
        <f>SUM(C$7:C17)</f>
        <v>830</v>
      </c>
      <c r="E17" s="102">
        <f t="shared" si="2"/>
        <v>2.0972222220734693E-2</v>
      </c>
      <c r="F17" s="103">
        <v>1.7</v>
      </c>
      <c r="G17" s="97">
        <f t="shared" si="0"/>
        <v>1.2336601306314525E-2</v>
      </c>
      <c r="H17" s="103">
        <v>2.1</v>
      </c>
      <c r="I17" s="97">
        <f t="shared" si="1"/>
        <v>9.98677248606414E-3</v>
      </c>
      <c r="J17" s="96"/>
      <c r="K17" s="97">
        <v>42574.714444444442</v>
      </c>
      <c r="L17" s="103">
        <f>SUM(F$7:F17)</f>
        <v>17.5</v>
      </c>
      <c r="M17" s="92">
        <f t="shared" si="3"/>
        <v>1.2253968253831512E-2</v>
      </c>
      <c r="N17" s="103">
        <f>SUM(H$7:H17)</f>
        <v>24.100000000000005</v>
      </c>
      <c r="O17" s="97">
        <f t="shared" si="4"/>
        <v>8.8981097278859507E-3</v>
      </c>
      <c r="P17" s="144" t="s">
        <v>63</v>
      </c>
      <c r="Q17" s="70">
        <f>0.89+0.129+0.487+0.205</f>
        <v>1.7110000000000003</v>
      </c>
      <c r="R17" s="95"/>
    </row>
    <row r="18" spans="1:18" s="175" customFormat="1" ht="20.100000000000001" customHeight="1">
      <c r="A18" s="68">
        <v>12</v>
      </c>
      <c r="B18" s="146">
        <v>86</v>
      </c>
      <c r="C18" s="100">
        <v>80</v>
      </c>
      <c r="D18" s="101">
        <f>SUM(C$7:C18)</f>
        <v>910</v>
      </c>
      <c r="E18" s="102">
        <f t="shared" si="2"/>
        <v>3.348379630187992E-2</v>
      </c>
      <c r="F18" s="103">
        <v>2</v>
      </c>
      <c r="G18" s="97">
        <f t="shared" si="0"/>
        <v>1.674189815093996E-2</v>
      </c>
      <c r="H18" s="103">
        <v>3.6</v>
      </c>
      <c r="I18" s="97">
        <f t="shared" si="1"/>
        <v>9.301054528299978E-3</v>
      </c>
      <c r="J18" s="96"/>
      <c r="K18" s="97">
        <v>42574.747928240744</v>
      </c>
      <c r="L18" s="103">
        <f>SUM(F$7:F18)</f>
        <v>19.5</v>
      </c>
      <c r="M18" s="92">
        <f>(K18-K$6)/L18</f>
        <v>1.2714268756099045E-2</v>
      </c>
      <c r="N18" s="103">
        <f>SUM(H$7:H18)</f>
        <v>27.700000000000006</v>
      </c>
      <c r="O18" s="97">
        <f t="shared" si="4"/>
        <v>8.9504780051960775E-3</v>
      </c>
      <c r="P18" s="93" t="s">
        <v>61</v>
      </c>
      <c r="Q18" s="70">
        <f>0.144+1.959+0.125+0.657</f>
        <v>2.8850000000000002</v>
      </c>
      <c r="R18" s="95"/>
    </row>
    <row r="19" spans="1:18" s="175" customFormat="1" ht="20.100000000000001" customHeight="1" thickBot="1">
      <c r="A19" s="155" t="s">
        <v>76</v>
      </c>
      <c r="B19" s="150"/>
      <c r="C19" s="180"/>
      <c r="D19" s="181"/>
      <c r="E19" s="182"/>
      <c r="F19" s="153"/>
      <c r="G19" s="152"/>
      <c r="H19" s="153"/>
      <c r="I19" s="152"/>
      <c r="J19" s="151"/>
      <c r="K19" s="152"/>
      <c r="L19" s="153"/>
      <c r="M19" s="131"/>
      <c r="N19" s="153"/>
      <c r="O19" s="152"/>
      <c r="P19" s="154" t="s">
        <v>60</v>
      </c>
      <c r="Q19" s="220"/>
      <c r="R19" s="95"/>
    </row>
    <row r="20" spans="1:18">
      <c r="A20" s="1" t="s">
        <v>67</v>
      </c>
      <c r="B20" s="176"/>
      <c r="C20" s="176"/>
      <c r="D20" s="176"/>
      <c r="E20" s="176"/>
      <c r="J20" s="176"/>
      <c r="P20" s="176"/>
      <c r="Q20" s="176"/>
    </row>
    <row r="21" spans="1:18" ht="15.75" thickBot="1">
      <c r="A21" s="2"/>
      <c r="B21" s="176"/>
      <c r="C21" s="176"/>
      <c r="D21" s="176"/>
      <c r="E21" s="176"/>
      <c r="J21" s="176"/>
      <c r="P21" s="183"/>
      <c r="Q21" s="176"/>
    </row>
    <row r="22" spans="1:18" ht="20.100000000000001" customHeight="1">
      <c r="A22" s="42"/>
      <c r="B22" s="43"/>
      <c r="C22" s="43"/>
      <c r="D22" s="44" t="s">
        <v>11</v>
      </c>
      <c r="E22" s="45" t="s">
        <v>8</v>
      </c>
      <c r="F22" s="46" t="s">
        <v>6</v>
      </c>
      <c r="G22" s="47" t="s">
        <v>16</v>
      </c>
      <c r="H22" s="46" t="s">
        <v>6</v>
      </c>
      <c r="I22" s="47" t="s">
        <v>17</v>
      </c>
      <c r="J22" s="48" t="s">
        <v>1</v>
      </c>
      <c r="K22" s="49"/>
      <c r="L22" s="50" t="s">
        <v>18</v>
      </c>
      <c r="M22" s="47" t="s">
        <v>16</v>
      </c>
      <c r="N22" s="46" t="s">
        <v>18</v>
      </c>
      <c r="O22" s="47" t="s">
        <v>17</v>
      </c>
      <c r="P22" s="51"/>
      <c r="Q22" s="45"/>
      <c r="R22" s="2"/>
    </row>
    <row r="23" spans="1:18" ht="20.100000000000001" customHeight="1">
      <c r="A23" s="52" t="s">
        <v>0</v>
      </c>
      <c r="B23" s="53" t="s">
        <v>5</v>
      </c>
      <c r="C23" s="53" t="s">
        <v>14</v>
      </c>
      <c r="D23" s="54" t="s">
        <v>15</v>
      </c>
      <c r="E23" s="55" t="s">
        <v>2</v>
      </c>
      <c r="F23" s="56" t="s">
        <v>19</v>
      </c>
      <c r="G23" s="57" t="s">
        <v>9</v>
      </c>
      <c r="H23" s="56" t="s">
        <v>19</v>
      </c>
      <c r="I23" s="57" t="s">
        <v>9</v>
      </c>
      <c r="J23" s="58" t="s">
        <v>20</v>
      </c>
      <c r="K23" s="57" t="s">
        <v>21</v>
      </c>
      <c r="L23" s="56" t="s">
        <v>19</v>
      </c>
      <c r="M23" s="57" t="s">
        <v>9</v>
      </c>
      <c r="N23" s="56" t="s">
        <v>19</v>
      </c>
      <c r="O23" s="57" t="s">
        <v>9</v>
      </c>
      <c r="P23" s="59" t="s">
        <v>3</v>
      </c>
      <c r="Q23" s="55" t="s">
        <v>13</v>
      </c>
      <c r="R23" s="2"/>
    </row>
    <row r="24" spans="1:18" ht="20.100000000000001" customHeight="1" thickBot="1">
      <c r="A24" s="60"/>
      <c r="B24" s="61"/>
      <c r="C24" s="61"/>
      <c r="D24" s="62"/>
      <c r="E24" s="63"/>
      <c r="F24" s="184" t="s">
        <v>12</v>
      </c>
      <c r="G24" s="185" t="s">
        <v>10</v>
      </c>
      <c r="H24" s="184" t="s">
        <v>12</v>
      </c>
      <c r="I24" s="185" t="s">
        <v>10</v>
      </c>
      <c r="J24" s="64"/>
      <c r="K24" s="62"/>
      <c r="L24" s="184" t="s">
        <v>12</v>
      </c>
      <c r="M24" s="185" t="s">
        <v>10</v>
      </c>
      <c r="N24" s="184" t="s">
        <v>12</v>
      </c>
      <c r="O24" s="185" t="s">
        <v>10</v>
      </c>
      <c r="P24" s="65"/>
      <c r="Q24" s="63"/>
      <c r="R24" s="2"/>
    </row>
    <row r="25" spans="1:18" s="175" customFormat="1" ht="20.100000000000001" customHeight="1">
      <c r="A25" s="68">
        <v>13</v>
      </c>
      <c r="B25" s="146">
        <v>111</v>
      </c>
      <c r="C25" s="100">
        <v>110</v>
      </c>
      <c r="D25" s="101">
        <f>SUM(C$7:C25)</f>
        <v>1020</v>
      </c>
      <c r="E25" s="102">
        <f>K25-K18</f>
        <v>1.858796295709908E-2</v>
      </c>
      <c r="F25" s="103">
        <v>1.3</v>
      </c>
      <c r="G25" s="97">
        <f>E25/F25</f>
        <v>1.4298433043922368E-2</v>
      </c>
      <c r="H25" s="103">
        <v>1.5</v>
      </c>
      <c r="I25" s="97">
        <f>E25/H25</f>
        <v>1.2391975304732719E-2</v>
      </c>
      <c r="J25" s="107"/>
      <c r="K25" s="97">
        <v>42574.766516203701</v>
      </c>
      <c r="L25" s="103">
        <f>SUM(F$7:F25)</f>
        <v>20.8</v>
      </c>
      <c r="M25" s="92">
        <f t="shared" si="3"/>
        <v>1.2813279024088003E-2</v>
      </c>
      <c r="N25" s="103">
        <f>SUM(H$7:H25)</f>
        <v>29.200000000000006</v>
      </c>
      <c r="O25" s="97">
        <f>(K25-K$6)/N25</f>
        <v>9.1272672500352873E-3</v>
      </c>
      <c r="P25" s="93"/>
      <c r="Q25" s="70">
        <f>0.175+0.148+0.288</f>
        <v>0.61099999999999999</v>
      </c>
      <c r="R25" s="95"/>
    </row>
    <row r="26" spans="1:18" s="175" customFormat="1" ht="20.100000000000001" customHeight="1">
      <c r="A26" s="68">
        <v>14</v>
      </c>
      <c r="B26" s="146">
        <v>45</v>
      </c>
      <c r="C26" s="100">
        <v>40</v>
      </c>
      <c r="D26" s="101">
        <f>SUM(C$7:C26)</f>
        <v>1060</v>
      </c>
      <c r="E26" s="102">
        <f t="shared" si="2"/>
        <v>2.923611111327773E-2</v>
      </c>
      <c r="F26" s="103">
        <v>1.5</v>
      </c>
      <c r="G26" s="97">
        <f>E26/F26</f>
        <v>1.9490740742185153E-2</v>
      </c>
      <c r="H26" s="103">
        <v>2.1</v>
      </c>
      <c r="I26" s="97">
        <f>E26/H26</f>
        <v>1.3921957672989394E-2</v>
      </c>
      <c r="J26" s="96"/>
      <c r="K26" s="97">
        <v>42574.795752314814</v>
      </c>
      <c r="L26" s="103">
        <f>SUM(F$7:F26)</f>
        <v>22.3</v>
      </c>
      <c r="M26" s="92">
        <f t="shared" si="3"/>
        <v>1.3262435641897228E-2</v>
      </c>
      <c r="N26" s="103">
        <f>SUM(H$7:H26)</f>
        <v>31.300000000000008</v>
      </c>
      <c r="O26" s="97">
        <f t="shared" si="4"/>
        <v>9.4489557448660735E-3</v>
      </c>
      <c r="P26" s="99"/>
      <c r="Q26" s="70">
        <f>0.77+0.647+0.035</f>
        <v>1.452</v>
      </c>
      <c r="R26" s="95"/>
    </row>
    <row r="27" spans="1:18" s="175" customFormat="1" ht="20.100000000000001" customHeight="1">
      <c r="A27" s="68">
        <v>15</v>
      </c>
      <c r="B27" s="146">
        <v>35</v>
      </c>
      <c r="C27" s="100">
        <v>30</v>
      </c>
      <c r="D27" s="101">
        <f>SUM(C$7:C27)</f>
        <v>1090</v>
      </c>
      <c r="E27" s="102">
        <f t="shared" si="2"/>
        <v>3.25231481474475E-2</v>
      </c>
      <c r="F27" s="103">
        <v>1.5</v>
      </c>
      <c r="G27" s="97">
        <f>E27/F27</f>
        <v>2.1682098764965001E-2</v>
      </c>
      <c r="H27" s="103">
        <v>2.5</v>
      </c>
      <c r="I27" s="97">
        <f>E27/H27</f>
        <v>1.3009259258979E-2</v>
      </c>
      <c r="J27" s="96"/>
      <c r="K27" s="97">
        <v>42574.828275462962</v>
      </c>
      <c r="L27" s="103">
        <f>SUM(F$7:F27)</f>
        <v>23.8</v>
      </c>
      <c r="M27" s="92">
        <f t="shared" ref="M27:M28" si="5">(K27-K$6)/L27</f>
        <v>1.3793086679065364E-2</v>
      </c>
      <c r="N27" s="103">
        <f>SUM(H$7:H27)</f>
        <v>33.800000000000011</v>
      </c>
      <c r="O27" s="97">
        <f t="shared" ref="O27:O28" si="6">(K27-K$6)/N27</f>
        <v>9.7122918036022365E-3</v>
      </c>
      <c r="P27" s="99"/>
      <c r="Q27" s="70">
        <f>0.06+0.267+1.2</f>
        <v>1.5269999999999999</v>
      </c>
      <c r="R27" s="95"/>
    </row>
    <row r="28" spans="1:18" s="175" customFormat="1" ht="20.100000000000001" customHeight="1">
      <c r="A28" s="108">
        <v>16</v>
      </c>
      <c r="B28" s="147">
        <v>44</v>
      </c>
      <c r="C28" s="109">
        <v>40</v>
      </c>
      <c r="D28" s="110">
        <f>SUM(C$7:C28)</f>
        <v>1130</v>
      </c>
      <c r="E28" s="111">
        <f>K28-K27</f>
        <v>3.4710648149484769E-2</v>
      </c>
      <c r="F28" s="112">
        <v>3.7</v>
      </c>
      <c r="G28" s="113">
        <f>E28/F28</f>
        <v>9.3812562566175043E-3</v>
      </c>
      <c r="H28" s="112">
        <v>4.5</v>
      </c>
      <c r="I28" s="113">
        <f>E28/H28</f>
        <v>7.7134773665521704E-3</v>
      </c>
      <c r="J28" s="114"/>
      <c r="K28" s="113">
        <v>42574.862986111111</v>
      </c>
      <c r="L28" s="112">
        <f>SUM(F$7:F28)</f>
        <v>27.5</v>
      </c>
      <c r="M28" s="115">
        <f t="shared" si="5"/>
        <v>1.3199494949499653E-2</v>
      </c>
      <c r="N28" s="112">
        <f>SUM(H$7:H28)</f>
        <v>38.300000000000011</v>
      </c>
      <c r="O28" s="113">
        <f t="shared" si="6"/>
        <v>9.4774441543404794E-3</v>
      </c>
      <c r="P28" s="149" t="s">
        <v>64</v>
      </c>
      <c r="Q28" s="143">
        <f>2.6+0.83+0.446</f>
        <v>3.8760000000000003</v>
      </c>
      <c r="R28" s="95"/>
    </row>
    <row r="29" spans="1:18" ht="20.100000000000001" customHeight="1">
      <c r="A29" s="116" t="s">
        <v>22</v>
      </c>
      <c r="B29" s="117"/>
      <c r="C29" s="117"/>
      <c r="D29" s="118">
        <f>SUM(C$7:C29)</f>
        <v>1130</v>
      </c>
      <c r="E29" s="119">
        <f>K29-K28</f>
        <v>1.615740740817273E-2</v>
      </c>
      <c r="F29" s="120">
        <v>2.2999999999999998</v>
      </c>
      <c r="G29" s="121">
        <f>E29/F29</f>
        <v>7.0249597426837963E-3</v>
      </c>
      <c r="H29" s="120">
        <v>3.2</v>
      </c>
      <c r="I29" s="121">
        <f>E29/H29</f>
        <v>5.0491898150539782E-3</v>
      </c>
      <c r="J29" s="122"/>
      <c r="K29" s="123">
        <v>42574.879143518519</v>
      </c>
      <c r="L29" s="120">
        <f>SUM(F$7:F29)</f>
        <v>29.8</v>
      </c>
      <c r="M29" s="121">
        <f t="shared" ref="M29" si="7">(K29-K$6)/L29</f>
        <v>1.2722936863067557E-2</v>
      </c>
      <c r="N29" s="120">
        <f>SUM(H$7:H29)</f>
        <v>41.500000000000014</v>
      </c>
      <c r="O29" s="121">
        <f>(K29-K$6)/N29</f>
        <v>9.1359883980581466E-3</v>
      </c>
      <c r="P29" s="124"/>
      <c r="Q29" s="219">
        <f>0.746+1.885+0.166</f>
        <v>2.7970000000000002</v>
      </c>
      <c r="R29" s="2"/>
    </row>
    <row r="30" spans="1:18" ht="20.100000000000001" customHeight="1" thickBot="1">
      <c r="A30" s="125" t="s">
        <v>23</v>
      </c>
      <c r="B30" s="126"/>
      <c r="C30" s="126"/>
      <c r="D30" s="127">
        <f>SUM(C$7:C30)</f>
        <v>1130</v>
      </c>
      <c r="E30" s="128">
        <f>K30-K29</f>
        <v>3.4456018518540077E-2</v>
      </c>
      <c r="F30" s="129"/>
      <c r="G30" s="29"/>
      <c r="H30" s="129"/>
      <c r="I30" s="29"/>
      <c r="J30" s="130"/>
      <c r="K30" s="131">
        <v>42574.913599537038</v>
      </c>
      <c r="L30" s="129">
        <f>SUM(F$7:F30)</f>
        <v>29.8</v>
      </c>
      <c r="M30" s="29">
        <f>(K30-K$6)/L30</f>
        <v>1.387917909523333E-2</v>
      </c>
      <c r="N30" s="129">
        <f>SUM(H$7:H30)</f>
        <v>41.500000000000014</v>
      </c>
      <c r="O30" s="29">
        <f>(K30-K$6)/N30</f>
        <v>9.9662539045289912E-3</v>
      </c>
      <c r="P30" s="132" t="s">
        <v>65</v>
      </c>
      <c r="Q30" s="220"/>
      <c r="R30" s="74"/>
    </row>
    <row r="31" spans="1:18" ht="20.100000000000001" customHeight="1">
      <c r="A31" s="186">
        <v>17</v>
      </c>
      <c r="B31" s="148">
        <v>81</v>
      </c>
      <c r="C31" s="187">
        <v>80</v>
      </c>
      <c r="D31" s="188">
        <f>SUM(C$7:C31)</f>
        <v>1210</v>
      </c>
      <c r="E31" s="189">
        <f>K31-K30</f>
        <v>2.4340277777810115E-2</v>
      </c>
      <c r="F31" s="190">
        <v>2</v>
      </c>
      <c r="G31" s="159">
        <f t="shared" ref="G31:G44" si="8">E31/F31</f>
        <v>1.2170138888905058E-2</v>
      </c>
      <c r="H31" s="190">
        <v>2.9</v>
      </c>
      <c r="I31" s="159">
        <f t="shared" ref="I31:I44" si="9">E31/H31</f>
        <v>8.3931992337276263E-3</v>
      </c>
      <c r="J31" s="66"/>
      <c r="K31" s="159">
        <v>42574.937939814816</v>
      </c>
      <c r="L31" s="190">
        <f>SUM(F$7:F31)</f>
        <v>31.8</v>
      </c>
      <c r="M31" s="67">
        <f>(K31-K$6)/L31</f>
        <v>1.3771692289803879E-2</v>
      </c>
      <c r="N31" s="190">
        <f>SUM(H$7:H31)</f>
        <v>44.400000000000013</v>
      </c>
      <c r="O31" s="159">
        <f t="shared" ref="O31:O32" si="10">(K31-K$6)/N31</f>
        <v>9.86350934269737E-3</v>
      </c>
      <c r="P31" s="224" t="s">
        <v>68</v>
      </c>
      <c r="Q31" s="191">
        <f>1.6+0.114+0.15+0.136</f>
        <v>2</v>
      </c>
      <c r="R31" s="2"/>
    </row>
    <row r="32" spans="1:18" ht="20.100000000000001" customHeight="1">
      <c r="A32" s="14">
        <v>18</v>
      </c>
      <c r="B32" s="145">
        <v>62</v>
      </c>
      <c r="C32" s="15">
        <v>60</v>
      </c>
      <c r="D32" s="16">
        <f>SUM(C$7:C32)</f>
        <v>1270</v>
      </c>
      <c r="E32" s="17">
        <f>K32-K31</f>
        <v>7.9513888849760406E-3</v>
      </c>
      <c r="F32" s="18">
        <v>1.1000000000000001</v>
      </c>
      <c r="G32" s="19">
        <f t="shared" si="8"/>
        <v>7.2285353499782178E-3</v>
      </c>
      <c r="H32" s="18">
        <v>1.9</v>
      </c>
      <c r="I32" s="19">
        <f t="shared" si="9"/>
        <v>4.1849415184084422E-3</v>
      </c>
      <c r="J32" s="10"/>
      <c r="K32" s="19">
        <v>42574.945891203701</v>
      </c>
      <c r="L32" s="18">
        <f>SUM(F$7:F32)</f>
        <v>32.9</v>
      </c>
      <c r="M32" s="11">
        <f t="shared" ref="M32:M35" si="11">(K32-K$6)/L32</f>
        <v>1.3552924124642537E-2</v>
      </c>
      <c r="N32" s="18">
        <f>SUM(H$7:H32)</f>
        <v>46.300000000000011</v>
      </c>
      <c r="O32" s="19">
        <f t="shared" si="10"/>
        <v>9.630479561571044E-3</v>
      </c>
      <c r="P32" s="39" t="s">
        <v>69</v>
      </c>
      <c r="Q32" s="41">
        <f>0.25+0.087+0.485</f>
        <v>0.82199999999999995</v>
      </c>
      <c r="R32" s="2"/>
    </row>
    <row r="33" spans="1:18" ht="20.100000000000001" customHeight="1">
      <c r="A33" s="14">
        <v>19</v>
      </c>
      <c r="B33" s="145">
        <v>71</v>
      </c>
      <c r="C33" s="15">
        <v>70</v>
      </c>
      <c r="D33" s="16">
        <f>SUM(C$7:C33)</f>
        <v>1340</v>
      </c>
      <c r="E33" s="17">
        <f t="shared" ref="E33:E53" si="12">K33-K32</f>
        <v>4.6087962968158536E-2</v>
      </c>
      <c r="F33" s="18">
        <v>2.2000000000000002</v>
      </c>
      <c r="G33" s="19">
        <f t="shared" si="8"/>
        <v>2.0949074076435696E-2</v>
      </c>
      <c r="H33" s="18">
        <v>3.9</v>
      </c>
      <c r="I33" s="19">
        <f t="shared" si="9"/>
        <v>1.1817426402091933E-2</v>
      </c>
      <c r="J33" s="10"/>
      <c r="K33" s="19">
        <v>42574.991979166669</v>
      </c>
      <c r="L33" s="18">
        <f>SUM(F$7:F33)</f>
        <v>35.1</v>
      </c>
      <c r="M33" s="11">
        <f t="shared" si="11"/>
        <v>1.4016500474897378E-2</v>
      </c>
      <c r="N33" s="18">
        <f>SUM(H$7:H33)</f>
        <v>50.20000000000001</v>
      </c>
      <c r="O33" s="19">
        <f t="shared" ref="O33:O34" si="13">(K33-K$6)/N33</f>
        <v>9.8003818061533441E-3</v>
      </c>
      <c r="P33" s="71"/>
      <c r="Q33" s="41">
        <f>0.139+0.14+1.3+1+0.2</f>
        <v>2.7790000000000004</v>
      </c>
      <c r="R33" s="2"/>
    </row>
    <row r="34" spans="1:18" ht="20.100000000000001" customHeight="1">
      <c r="A34" s="14">
        <v>20</v>
      </c>
      <c r="B34" s="145">
        <v>72</v>
      </c>
      <c r="C34" s="15">
        <v>70</v>
      </c>
      <c r="D34" s="16">
        <f>SUM(C$7:C34)</f>
        <v>1410</v>
      </c>
      <c r="E34" s="17">
        <f>K34-K33</f>
        <v>3.011574073752854E-2</v>
      </c>
      <c r="F34" s="18">
        <v>2.5</v>
      </c>
      <c r="G34" s="19">
        <f t="shared" si="8"/>
        <v>1.2046296295011416E-2</v>
      </c>
      <c r="H34" s="18">
        <v>3.5</v>
      </c>
      <c r="I34" s="19">
        <f t="shared" si="9"/>
        <v>8.6044973535795832E-3</v>
      </c>
      <c r="J34" s="10"/>
      <c r="K34" s="19">
        <v>42575.022094907406</v>
      </c>
      <c r="L34" s="18">
        <f>SUM(F$7:F34)</f>
        <v>37.6</v>
      </c>
      <c r="M34" s="11">
        <f t="shared" si="11"/>
        <v>1.3885502856553896E-2</v>
      </c>
      <c r="N34" s="18">
        <f>SUM(H$7:H34)</f>
        <v>53.70000000000001</v>
      </c>
      <c r="O34" s="19">
        <f t="shared" si="13"/>
        <v>9.7224377543096169E-3</v>
      </c>
      <c r="P34" s="78"/>
      <c r="Q34" s="41">
        <f>0.35+1.1+0.2+0.3+0.1+0.1</f>
        <v>2.1500000000000004</v>
      </c>
      <c r="R34" s="2"/>
    </row>
    <row r="35" spans="1:18" ht="20.100000000000001" customHeight="1">
      <c r="A35" s="14">
        <v>21</v>
      </c>
      <c r="B35" s="145">
        <v>101</v>
      </c>
      <c r="C35" s="15">
        <v>100</v>
      </c>
      <c r="D35" s="16">
        <f>SUM(C$7:C35)</f>
        <v>1510</v>
      </c>
      <c r="E35" s="17">
        <f t="shared" si="12"/>
        <v>2.5937500002328306E-2</v>
      </c>
      <c r="F35" s="18">
        <v>1.7</v>
      </c>
      <c r="G35" s="19">
        <f t="shared" si="8"/>
        <v>1.5257352942546064E-2</v>
      </c>
      <c r="H35" s="18">
        <v>2.7</v>
      </c>
      <c r="I35" s="19">
        <f t="shared" si="9"/>
        <v>9.606481482343816E-3</v>
      </c>
      <c r="J35" s="10"/>
      <c r="K35" s="19">
        <v>42575.048032407409</v>
      </c>
      <c r="L35" s="18">
        <f>SUM(F$7:F35)</f>
        <v>39.300000000000004</v>
      </c>
      <c r="M35" s="11">
        <f t="shared" si="11"/>
        <v>1.3944844972232945E-2</v>
      </c>
      <c r="N35" s="18">
        <f>SUM(H$7:H35)</f>
        <v>56.400000000000013</v>
      </c>
      <c r="O35" s="19">
        <f t="shared" ref="O35:O52" si="14">(K35-K$6)/N35</f>
        <v>9.7168866561835928E-3</v>
      </c>
      <c r="P35" s="39"/>
      <c r="Q35" s="41">
        <f>0.44+0.82</f>
        <v>1.26</v>
      </c>
      <c r="R35" s="2"/>
    </row>
    <row r="36" spans="1:18" ht="20.100000000000001" customHeight="1">
      <c r="A36" s="14">
        <v>22</v>
      </c>
      <c r="B36" s="145">
        <v>33</v>
      </c>
      <c r="C36" s="15">
        <v>30</v>
      </c>
      <c r="D36" s="16">
        <f>SUM(C$7:C36)</f>
        <v>1540</v>
      </c>
      <c r="E36" s="17">
        <f t="shared" si="12"/>
        <v>3.3749999995052349E-2</v>
      </c>
      <c r="F36" s="18">
        <v>2.2000000000000002</v>
      </c>
      <c r="G36" s="19">
        <f t="shared" si="8"/>
        <v>1.5340909088660157E-2</v>
      </c>
      <c r="H36" s="18">
        <v>3.5</v>
      </c>
      <c r="I36" s="19">
        <f t="shared" si="9"/>
        <v>9.6428571414435282E-3</v>
      </c>
      <c r="J36" s="10"/>
      <c r="K36" s="19">
        <v>42575.081782407404</v>
      </c>
      <c r="L36" s="18">
        <f>SUM(F$7:F36)</f>
        <v>41.500000000000007</v>
      </c>
      <c r="M36" s="11">
        <f t="shared" ref="M36:M53" si="15">(K36-K$6)/L36</f>
        <v>1.4018853190453182E-2</v>
      </c>
      <c r="N36" s="18">
        <f>SUM(H$7:H36)</f>
        <v>59.900000000000013</v>
      </c>
      <c r="O36" s="19">
        <f t="shared" si="14"/>
        <v>9.7125610584942752E-3</v>
      </c>
      <c r="P36" s="12"/>
      <c r="Q36" s="41">
        <f>0.1+1.7+0.106+0.16+0.1</f>
        <v>2.1660000000000004</v>
      </c>
      <c r="R36" s="2"/>
    </row>
    <row r="37" spans="1:18" ht="20.100000000000001" customHeight="1">
      <c r="A37" s="14">
        <v>23</v>
      </c>
      <c r="B37" s="145">
        <v>97</v>
      </c>
      <c r="C37" s="15">
        <v>90</v>
      </c>
      <c r="D37" s="16">
        <f>SUM(C$7:C37)</f>
        <v>1630</v>
      </c>
      <c r="E37" s="17">
        <f t="shared" si="12"/>
        <v>3.030092592962319E-2</v>
      </c>
      <c r="F37" s="18">
        <v>1.9</v>
      </c>
      <c r="G37" s="19">
        <f t="shared" si="8"/>
        <v>1.5947855752433258E-2</v>
      </c>
      <c r="H37" s="18">
        <v>2.5</v>
      </c>
      <c r="I37" s="19">
        <f t="shared" si="9"/>
        <v>1.2120370371849275E-2</v>
      </c>
      <c r="J37" s="10"/>
      <c r="K37" s="19">
        <v>42575.112083333333</v>
      </c>
      <c r="L37" s="18">
        <f>SUM(F$7:F37)</f>
        <v>43.400000000000006</v>
      </c>
      <c r="M37" s="11">
        <f t="shared" si="15"/>
        <v>1.4103302611369361E-2</v>
      </c>
      <c r="N37" s="18">
        <f>SUM(H$7:H37)</f>
        <v>62.400000000000013</v>
      </c>
      <c r="O37" s="19">
        <f>(K37-K$6)/N37</f>
        <v>9.8090277777793302E-3</v>
      </c>
      <c r="P37" s="12"/>
      <c r="Q37" s="41">
        <f>0.194+0.075+0.542+0.053</f>
        <v>0.8640000000000001</v>
      </c>
      <c r="R37" s="2"/>
    </row>
    <row r="38" spans="1:18" ht="20.100000000000001" customHeight="1">
      <c r="A38" s="14">
        <v>24</v>
      </c>
      <c r="B38" s="145">
        <v>48</v>
      </c>
      <c r="C38" s="15">
        <v>40</v>
      </c>
      <c r="D38" s="16">
        <f>SUM(C$7:C38)</f>
        <v>1670</v>
      </c>
      <c r="E38" s="17">
        <f>K38-K37</f>
        <v>2.2233796298678499E-2</v>
      </c>
      <c r="F38" s="18">
        <v>1.5</v>
      </c>
      <c r="G38" s="19">
        <f t="shared" si="8"/>
        <v>1.4822530865785666E-2</v>
      </c>
      <c r="H38" s="18">
        <v>1.8</v>
      </c>
      <c r="I38" s="19">
        <f t="shared" si="9"/>
        <v>1.2352109054821387E-2</v>
      </c>
      <c r="J38" s="10"/>
      <c r="K38" s="19">
        <v>42575.134317129632</v>
      </c>
      <c r="L38" s="18">
        <f>SUM(F$7:F38)</f>
        <v>44.900000000000006</v>
      </c>
      <c r="M38" s="11">
        <f t="shared" si="15"/>
        <v>1.4127330281338725E-2</v>
      </c>
      <c r="N38" s="18">
        <f>SUM(H$7:H38)</f>
        <v>64.200000000000017</v>
      </c>
      <c r="O38" s="19">
        <f t="shared" ref="O38:O44" si="16">(K38-K$6)/N38</f>
        <v>9.8803291219954625E-3</v>
      </c>
      <c r="P38" s="225" t="s">
        <v>70</v>
      </c>
      <c r="Q38" s="41">
        <f>0.371+0.14+0.155+0.1</f>
        <v>0.76600000000000001</v>
      </c>
      <c r="R38" s="2"/>
    </row>
    <row r="39" spans="1:18" ht="20.100000000000001" customHeight="1">
      <c r="A39" s="14">
        <v>25</v>
      </c>
      <c r="B39" s="145">
        <v>108</v>
      </c>
      <c r="C39" s="15">
        <v>100</v>
      </c>
      <c r="D39" s="16">
        <f>SUM(C$7:C39)</f>
        <v>1770</v>
      </c>
      <c r="E39" s="17">
        <f>K39-K38</f>
        <v>1.9618055550381541E-2</v>
      </c>
      <c r="F39" s="18">
        <v>1.1000000000000001</v>
      </c>
      <c r="G39" s="19">
        <f t="shared" si="8"/>
        <v>1.7834595954892309E-2</v>
      </c>
      <c r="H39" s="18">
        <v>1.2</v>
      </c>
      <c r="I39" s="19">
        <f t="shared" si="9"/>
        <v>1.6348379625317953E-2</v>
      </c>
      <c r="J39" s="10"/>
      <c r="K39" s="19">
        <v>42575.153935185182</v>
      </c>
      <c r="L39" s="18">
        <f>SUM(F$7:F39)</f>
        <v>46.000000000000007</v>
      </c>
      <c r="M39" s="11">
        <f t="shared" si="15"/>
        <v>1.4215982286575876E-2</v>
      </c>
      <c r="N39" s="18">
        <f>SUM(H$7:H39)</f>
        <v>65.40000000000002</v>
      </c>
      <c r="O39" s="19">
        <f t="shared" si="16"/>
        <v>9.9990089477444977E-3</v>
      </c>
      <c r="P39" s="40"/>
      <c r="Q39" s="41">
        <v>0.1</v>
      </c>
      <c r="R39" s="2"/>
    </row>
    <row r="40" spans="1:18" ht="20.100000000000001" customHeight="1">
      <c r="A40" s="68">
        <v>26</v>
      </c>
      <c r="B40" s="146">
        <v>89</v>
      </c>
      <c r="C40" s="100">
        <v>80</v>
      </c>
      <c r="D40" s="101">
        <f>SUM(C$7:C40)</f>
        <v>1850</v>
      </c>
      <c r="E40" s="102">
        <f>K40-K39</f>
        <v>3.9618055561732035E-2</v>
      </c>
      <c r="F40" s="103">
        <v>1.5</v>
      </c>
      <c r="G40" s="97">
        <f t="shared" si="8"/>
        <v>2.641203704115469E-2</v>
      </c>
      <c r="H40" s="103">
        <v>3</v>
      </c>
      <c r="I40" s="97">
        <f t="shared" si="9"/>
        <v>1.3206018520577345E-2</v>
      </c>
      <c r="J40" s="107"/>
      <c r="K40" s="97">
        <v>42575.193553240744</v>
      </c>
      <c r="L40" s="103">
        <f>SUM(F$7:F40)</f>
        <v>47.500000000000007</v>
      </c>
      <c r="M40" s="92">
        <f t="shared" si="15"/>
        <v>1.4601120857773101E-2</v>
      </c>
      <c r="N40" s="103">
        <f>SUM(H$7:H40)</f>
        <v>68.40000000000002</v>
      </c>
      <c r="O40" s="97">
        <f t="shared" si="16"/>
        <v>1.0139667262342431E-2</v>
      </c>
      <c r="P40" s="93"/>
      <c r="Q40" s="70">
        <f>0.122+0.2</f>
        <v>0.32200000000000001</v>
      </c>
      <c r="R40" s="2"/>
    </row>
    <row r="41" spans="1:18" ht="20.100000000000001" customHeight="1">
      <c r="A41" s="68">
        <v>27</v>
      </c>
      <c r="B41" s="146">
        <v>117</v>
      </c>
      <c r="C41" s="100">
        <v>110</v>
      </c>
      <c r="D41" s="101">
        <f>SUM(C$7:C41)</f>
        <v>1960</v>
      </c>
      <c r="E41" s="102">
        <f t="shared" si="12"/>
        <v>2.7557870365853887E-2</v>
      </c>
      <c r="F41" s="103">
        <v>1.2</v>
      </c>
      <c r="G41" s="97">
        <f t="shared" si="8"/>
        <v>2.2964891971544908E-2</v>
      </c>
      <c r="H41" s="103">
        <v>1.6</v>
      </c>
      <c r="I41" s="97">
        <f t="shared" si="9"/>
        <v>1.7223668978658679E-2</v>
      </c>
      <c r="J41" s="96"/>
      <c r="K41" s="97">
        <v>42575.22111111111</v>
      </c>
      <c r="L41" s="103">
        <f>SUM(F$7:F41)</f>
        <v>48.70000000000001</v>
      </c>
      <c r="M41" s="92">
        <f t="shared" si="15"/>
        <v>1.4807209673718196E-2</v>
      </c>
      <c r="N41" s="103">
        <f>SUM(H$7:H41)</f>
        <v>70.000000000000014</v>
      </c>
      <c r="O41" s="97">
        <f t="shared" si="16"/>
        <v>1.0301587301572516E-2</v>
      </c>
      <c r="P41" s="98"/>
      <c r="Q41" s="70">
        <v>0.4</v>
      </c>
      <c r="R41" s="2"/>
    </row>
    <row r="42" spans="1:18" ht="20.100000000000001" customHeight="1">
      <c r="A42" s="68">
        <v>28</v>
      </c>
      <c r="B42" s="146">
        <v>49</v>
      </c>
      <c r="C42" s="100">
        <v>40</v>
      </c>
      <c r="D42" s="101">
        <f>SUM(C$7:C42)</f>
        <v>2000</v>
      </c>
      <c r="E42" s="102">
        <f t="shared" si="12"/>
        <v>2.4432870370219462E-2</v>
      </c>
      <c r="F42" s="103">
        <v>1.9</v>
      </c>
      <c r="G42" s="97">
        <f t="shared" si="8"/>
        <v>1.2859405458010243E-2</v>
      </c>
      <c r="H42" s="103">
        <v>2.2999999999999998</v>
      </c>
      <c r="I42" s="97">
        <f t="shared" si="9"/>
        <v>1.0622987117486724E-2</v>
      </c>
      <c r="J42" s="96"/>
      <c r="K42" s="97">
        <v>42575.24554398148</v>
      </c>
      <c r="L42" s="103">
        <f>SUM(F$7:F42)</f>
        <v>50.600000000000009</v>
      </c>
      <c r="M42" s="92">
        <f t="shared" si="15"/>
        <v>1.4734070780242997E-2</v>
      </c>
      <c r="N42" s="103">
        <f>SUM(H$7:H42)</f>
        <v>72.300000000000011</v>
      </c>
      <c r="O42" s="97">
        <f t="shared" si="16"/>
        <v>1.0311811638731613E-2</v>
      </c>
      <c r="P42" s="98"/>
      <c r="Q42" s="70">
        <v>1.2</v>
      </c>
      <c r="R42" s="2"/>
    </row>
    <row r="43" spans="1:18" ht="20.100000000000001" customHeight="1">
      <c r="A43" s="68">
        <v>29</v>
      </c>
      <c r="B43" s="146">
        <v>118</v>
      </c>
      <c r="C43" s="100">
        <v>110</v>
      </c>
      <c r="D43" s="101">
        <f>SUM(C$7:C43)</f>
        <v>2110</v>
      </c>
      <c r="E43" s="102">
        <f t="shared" si="12"/>
        <v>1.7870370371383615E-2</v>
      </c>
      <c r="F43" s="103">
        <v>1.3</v>
      </c>
      <c r="G43" s="97">
        <f t="shared" si="8"/>
        <v>1.3746438747218166E-2</v>
      </c>
      <c r="H43" s="103">
        <v>1.6</v>
      </c>
      <c r="I43" s="97">
        <f t="shared" si="9"/>
        <v>1.1168981482114759E-2</v>
      </c>
      <c r="J43" s="96"/>
      <c r="K43" s="97">
        <v>42575.263414351852</v>
      </c>
      <c r="L43" s="103">
        <f>SUM(F$7:F43)</f>
        <v>51.900000000000006</v>
      </c>
      <c r="M43" s="92">
        <f t="shared" si="15"/>
        <v>1.4709332405620026E-2</v>
      </c>
      <c r="N43" s="103">
        <f>SUM(H$7:H43)</f>
        <v>73.900000000000006</v>
      </c>
      <c r="O43" s="97">
        <f t="shared" si="16"/>
        <v>1.0330370119779152E-2</v>
      </c>
      <c r="P43" s="98"/>
      <c r="Q43" s="70">
        <v>0.7</v>
      </c>
      <c r="R43" s="2"/>
    </row>
    <row r="44" spans="1:18" ht="20.100000000000001" customHeight="1">
      <c r="A44" s="160">
        <v>30</v>
      </c>
      <c r="B44" s="221">
        <v>87</v>
      </c>
      <c r="C44" s="192">
        <v>80</v>
      </c>
      <c r="D44" s="193">
        <f>SUM(C$7:C44)</f>
        <v>2190</v>
      </c>
      <c r="E44" s="194">
        <f>K44-K43</f>
        <v>2.3101851853425615E-2</v>
      </c>
      <c r="F44" s="195">
        <v>1.4</v>
      </c>
      <c r="G44" s="196">
        <f t="shared" si="8"/>
        <v>1.6501322752446868E-2</v>
      </c>
      <c r="H44" s="195">
        <v>2.2000000000000002</v>
      </c>
      <c r="I44" s="196">
        <f t="shared" si="9"/>
        <v>1.0500841751557096E-2</v>
      </c>
      <c r="J44" s="161"/>
      <c r="K44" s="196">
        <v>42575.286516203705</v>
      </c>
      <c r="L44" s="195">
        <f>SUM(F$7:F44)</f>
        <v>53.300000000000004</v>
      </c>
      <c r="M44" s="162">
        <f t="shared" si="15"/>
        <v>1.475640157045225E-2</v>
      </c>
      <c r="N44" s="195">
        <f>SUM(H$7:H44)</f>
        <v>76.100000000000009</v>
      </c>
      <c r="O44" s="196">
        <f t="shared" si="16"/>
        <v>1.0335298340408737E-2</v>
      </c>
      <c r="P44" s="216" t="s">
        <v>71</v>
      </c>
      <c r="Q44" s="217">
        <v>1.3</v>
      </c>
      <c r="R44" s="2"/>
    </row>
    <row r="45" spans="1:18" ht="20.100000000000001" customHeight="1" thickBot="1">
      <c r="A45" s="218" t="s">
        <v>72</v>
      </c>
      <c r="B45" s="197"/>
      <c r="C45" s="197"/>
      <c r="D45" s="198"/>
      <c r="E45" s="199"/>
      <c r="F45" s="200"/>
      <c r="G45" s="156"/>
      <c r="H45" s="200"/>
      <c r="I45" s="156"/>
      <c r="J45" s="157"/>
      <c r="K45" s="201"/>
      <c r="L45" s="200"/>
      <c r="M45" s="75"/>
      <c r="N45" s="200"/>
      <c r="O45" s="201"/>
      <c r="P45" s="158"/>
      <c r="Q45" s="202"/>
      <c r="R45" s="2"/>
    </row>
    <row r="46" spans="1:18">
      <c r="A46" s="1" t="s">
        <v>66</v>
      </c>
      <c r="B46" s="176"/>
      <c r="C46" s="176"/>
      <c r="D46" s="176"/>
      <c r="E46" s="176"/>
      <c r="J46" s="176"/>
      <c r="P46" s="176"/>
      <c r="Q46" s="176"/>
    </row>
    <row r="47" spans="1:18" ht="15.75" thickBot="1">
      <c r="A47" s="2"/>
      <c r="B47" s="176"/>
      <c r="C47" s="176"/>
      <c r="D47" s="176"/>
      <c r="E47" s="176"/>
      <c r="J47" s="176"/>
      <c r="P47" s="183"/>
      <c r="Q47" s="176"/>
    </row>
    <row r="48" spans="1:18" ht="20.100000000000001" customHeight="1">
      <c r="A48" s="42"/>
      <c r="B48" s="43"/>
      <c r="C48" s="43"/>
      <c r="D48" s="44" t="s">
        <v>11</v>
      </c>
      <c r="E48" s="45" t="s">
        <v>8</v>
      </c>
      <c r="F48" s="46" t="s">
        <v>6</v>
      </c>
      <c r="G48" s="47" t="s">
        <v>16</v>
      </c>
      <c r="H48" s="46" t="s">
        <v>6</v>
      </c>
      <c r="I48" s="47" t="s">
        <v>17</v>
      </c>
      <c r="J48" s="48" t="s">
        <v>1</v>
      </c>
      <c r="K48" s="49"/>
      <c r="L48" s="50" t="s">
        <v>18</v>
      </c>
      <c r="M48" s="47" t="s">
        <v>16</v>
      </c>
      <c r="N48" s="46" t="s">
        <v>18</v>
      </c>
      <c r="O48" s="47" t="s">
        <v>17</v>
      </c>
      <c r="P48" s="51"/>
      <c r="Q48" s="45"/>
      <c r="R48" s="2"/>
    </row>
    <row r="49" spans="1:20" ht="20.100000000000001" customHeight="1">
      <c r="A49" s="52" t="s">
        <v>0</v>
      </c>
      <c r="B49" s="53" t="s">
        <v>5</v>
      </c>
      <c r="C49" s="53" t="s">
        <v>14</v>
      </c>
      <c r="D49" s="54" t="s">
        <v>15</v>
      </c>
      <c r="E49" s="55" t="s">
        <v>2</v>
      </c>
      <c r="F49" s="56" t="s">
        <v>19</v>
      </c>
      <c r="G49" s="57" t="s">
        <v>9</v>
      </c>
      <c r="H49" s="56" t="s">
        <v>19</v>
      </c>
      <c r="I49" s="57" t="s">
        <v>9</v>
      </c>
      <c r="J49" s="58" t="s">
        <v>20</v>
      </c>
      <c r="K49" s="57" t="s">
        <v>21</v>
      </c>
      <c r="L49" s="56" t="s">
        <v>19</v>
      </c>
      <c r="M49" s="57" t="s">
        <v>9</v>
      </c>
      <c r="N49" s="56" t="s">
        <v>19</v>
      </c>
      <c r="O49" s="57" t="s">
        <v>9</v>
      </c>
      <c r="P49" s="59" t="s">
        <v>3</v>
      </c>
      <c r="Q49" s="55" t="s">
        <v>13</v>
      </c>
      <c r="R49" s="2"/>
    </row>
    <row r="50" spans="1:20" ht="20.100000000000001" customHeight="1" thickBot="1">
      <c r="A50" s="60"/>
      <c r="B50" s="61"/>
      <c r="C50" s="61"/>
      <c r="D50" s="62"/>
      <c r="E50" s="63"/>
      <c r="F50" s="184" t="s">
        <v>12</v>
      </c>
      <c r="G50" s="185" t="s">
        <v>10</v>
      </c>
      <c r="H50" s="184" t="s">
        <v>12</v>
      </c>
      <c r="I50" s="185" t="s">
        <v>10</v>
      </c>
      <c r="J50" s="64"/>
      <c r="K50" s="62"/>
      <c r="L50" s="184" t="s">
        <v>12</v>
      </c>
      <c r="M50" s="185" t="s">
        <v>10</v>
      </c>
      <c r="N50" s="184" t="s">
        <v>12</v>
      </c>
      <c r="O50" s="185" t="s">
        <v>10</v>
      </c>
      <c r="P50" s="65"/>
      <c r="Q50" s="63"/>
      <c r="R50" s="2"/>
    </row>
    <row r="51" spans="1:20" ht="20.100000000000001" customHeight="1">
      <c r="A51" s="163">
        <v>31</v>
      </c>
      <c r="B51" s="34">
        <v>56</v>
      </c>
      <c r="C51" s="164">
        <v>50</v>
      </c>
      <c r="D51" s="165">
        <f>SUM(C$7:C51)</f>
        <v>2240</v>
      </c>
      <c r="E51" s="166">
        <f>K51-K44</f>
        <v>2.6481481480004732E-2</v>
      </c>
      <c r="F51" s="167">
        <v>1.7</v>
      </c>
      <c r="G51" s="168">
        <f t="shared" ref="G51:G60" si="17">E51/F51</f>
        <v>1.5577342047061607E-2</v>
      </c>
      <c r="H51" s="167">
        <v>2.2999999999999998</v>
      </c>
      <c r="I51" s="168">
        <f t="shared" ref="I51:I60" si="18">E51/H51</f>
        <v>1.1513687600002058E-2</v>
      </c>
      <c r="J51" s="169"/>
      <c r="K51" s="168">
        <v>42575.312997685185</v>
      </c>
      <c r="L51" s="167">
        <f>SUM(F$7:F51)</f>
        <v>55.000000000000007</v>
      </c>
      <c r="M51" s="170">
        <f t="shared" si="15"/>
        <v>1.478177609427472E-2</v>
      </c>
      <c r="N51" s="167">
        <f>SUM(H$7:H51)</f>
        <v>78.400000000000006</v>
      </c>
      <c r="O51" s="168">
        <f t="shared" si="14"/>
        <v>1.0369868433483542E-2</v>
      </c>
      <c r="P51" s="226"/>
      <c r="Q51" s="227">
        <v>2.1</v>
      </c>
      <c r="R51" s="2"/>
      <c r="T51" s="203"/>
    </row>
    <row r="52" spans="1:20" ht="20.100000000000001" customHeight="1">
      <c r="A52" s="68">
        <v>32</v>
      </c>
      <c r="B52" s="145">
        <v>78</v>
      </c>
      <c r="C52" s="15">
        <v>70</v>
      </c>
      <c r="D52" s="16">
        <f>SUM(C$7:C52)</f>
        <v>2310</v>
      </c>
      <c r="E52" s="17">
        <f t="shared" si="12"/>
        <v>1.3287037036207039E-2</v>
      </c>
      <c r="F52" s="18">
        <v>1.4</v>
      </c>
      <c r="G52" s="19">
        <f t="shared" si="17"/>
        <v>9.4907407401478849E-3</v>
      </c>
      <c r="H52" s="18">
        <v>1.9</v>
      </c>
      <c r="I52" s="19">
        <f t="shared" si="18"/>
        <v>6.9931773874773893E-3</v>
      </c>
      <c r="J52" s="10"/>
      <c r="K52" s="19">
        <v>42575.326284722221</v>
      </c>
      <c r="L52" s="18">
        <f>SUM(F$7:F52)</f>
        <v>56.400000000000006</v>
      </c>
      <c r="M52" s="11">
        <f t="shared" si="15"/>
        <v>1.4650438337257389E-2</v>
      </c>
      <c r="N52" s="18">
        <f>SUM(H$7:H52)</f>
        <v>80.300000000000011</v>
      </c>
      <c r="O52" s="19">
        <f t="shared" si="14"/>
        <v>1.028997163413844E-2</v>
      </c>
      <c r="P52" s="40"/>
      <c r="Q52" s="41">
        <v>1.7</v>
      </c>
      <c r="R52" s="2"/>
      <c r="T52" s="203"/>
    </row>
    <row r="53" spans="1:20" ht="20.100000000000001" customHeight="1">
      <c r="A53" s="68">
        <v>33</v>
      </c>
      <c r="B53" s="146">
        <v>95</v>
      </c>
      <c r="C53" s="100">
        <v>90</v>
      </c>
      <c r="D53" s="101">
        <f>SUM(C$7:C53)</f>
        <v>2400</v>
      </c>
      <c r="E53" s="17">
        <f t="shared" si="12"/>
        <v>1.9791666665696539E-2</v>
      </c>
      <c r="F53" s="103">
        <v>1.4</v>
      </c>
      <c r="G53" s="19">
        <f t="shared" si="17"/>
        <v>1.4136904761211815E-2</v>
      </c>
      <c r="H53" s="103">
        <v>1.9</v>
      </c>
      <c r="I53" s="19">
        <f t="shared" si="18"/>
        <v>1.0416666666156073E-2</v>
      </c>
      <c r="J53" s="69"/>
      <c r="K53" s="97">
        <v>42575.346076388887</v>
      </c>
      <c r="L53" s="103">
        <f>SUM(F$7:F53)</f>
        <v>57.800000000000004</v>
      </c>
      <c r="M53" s="11">
        <f t="shared" si="15"/>
        <v>1.4637999807733794E-2</v>
      </c>
      <c r="N53" s="103">
        <f>SUM(H$7:H53)</f>
        <v>82.200000000000017</v>
      </c>
      <c r="O53" s="97">
        <f t="shared" ref="O53" si="19">(K53-K$6)/N53</f>
        <v>1.0292900108114515E-2</v>
      </c>
      <c r="P53" s="77"/>
      <c r="Q53" s="70">
        <v>0.6</v>
      </c>
      <c r="R53" s="2"/>
      <c r="T53" s="203"/>
    </row>
    <row r="54" spans="1:20" ht="20.100000000000001" customHeight="1">
      <c r="A54" s="68">
        <v>34</v>
      </c>
      <c r="B54" s="222">
        <v>107</v>
      </c>
      <c r="C54" s="100">
        <v>100</v>
      </c>
      <c r="D54" s="101">
        <f>SUM(C$7:C54)</f>
        <v>2500</v>
      </c>
      <c r="E54" s="17">
        <f t="shared" ref="E54:E60" si="20">K54-K53</f>
        <v>1.69328703705105E-2</v>
      </c>
      <c r="F54" s="103">
        <v>1.5</v>
      </c>
      <c r="G54" s="19">
        <f t="shared" si="17"/>
        <v>1.1288580247006999E-2</v>
      </c>
      <c r="H54" s="103">
        <v>1.7</v>
      </c>
      <c r="I54" s="19">
        <f t="shared" si="18"/>
        <v>9.9605119826532348E-3</v>
      </c>
      <c r="J54" s="69"/>
      <c r="K54" s="97">
        <v>42575.363009259258</v>
      </c>
      <c r="L54" s="103">
        <f>SUM(F$7:F54)</f>
        <v>59.300000000000004</v>
      </c>
      <c r="M54" s="11">
        <f t="shared" ref="M54:M60" si="21">(K54-K$6)/L54</f>
        <v>1.4553275872808158E-2</v>
      </c>
      <c r="N54" s="103">
        <f>SUM(H$7:H54)</f>
        <v>83.90000000000002</v>
      </c>
      <c r="O54" s="97">
        <f t="shared" ref="O54:O60" si="22">(K54-K$6)/N54</f>
        <v>1.0286165187813154E-2</v>
      </c>
      <c r="P54" s="77"/>
      <c r="Q54" s="70">
        <v>0.7</v>
      </c>
      <c r="R54" s="2"/>
      <c r="T54" s="203"/>
    </row>
    <row r="55" spans="1:20" ht="20.100000000000001" customHeight="1">
      <c r="A55" s="68">
        <v>35</v>
      </c>
      <c r="B55" s="222">
        <v>88</v>
      </c>
      <c r="C55" s="100">
        <v>80</v>
      </c>
      <c r="D55" s="101">
        <f>SUM(C$7:C55)</f>
        <v>2580</v>
      </c>
      <c r="E55" s="17">
        <f t="shared" si="20"/>
        <v>2.118055555911269E-2</v>
      </c>
      <c r="F55" s="103">
        <v>1.4</v>
      </c>
      <c r="G55" s="19">
        <f t="shared" si="17"/>
        <v>1.5128968256509065E-2</v>
      </c>
      <c r="H55" s="103">
        <v>1.6</v>
      </c>
      <c r="I55" s="19">
        <f t="shared" si="18"/>
        <v>1.3237847224445431E-2</v>
      </c>
      <c r="J55" s="69"/>
      <c r="K55" s="97">
        <v>42575.384189814817</v>
      </c>
      <c r="L55" s="103">
        <f>SUM(F$7:F55)</f>
        <v>60.7</v>
      </c>
      <c r="M55" s="11">
        <f t="shared" si="21"/>
        <v>1.4566553786106037E-2</v>
      </c>
      <c r="N55" s="103">
        <f>SUM(H$7:H55)</f>
        <v>85.500000000000014</v>
      </c>
      <c r="O55" s="97">
        <f t="shared" si="22"/>
        <v>1.0341401342884636E-2</v>
      </c>
      <c r="P55" s="77"/>
      <c r="Q55" s="70">
        <v>0.3</v>
      </c>
      <c r="R55" s="2"/>
      <c r="T55" s="203"/>
    </row>
    <row r="56" spans="1:20" ht="20.100000000000001" customHeight="1">
      <c r="A56" s="68">
        <v>36</v>
      </c>
      <c r="B56" s="222">
        <v>116</v>
      </c>
      <c r="C56" s="100">
        <v>110</v>
      </c>
      <c r="D56" s="101">
        <f>SUM(C$7:C56)</f>
        <v>2690</v>
      </c>
      <c r="E56" s="17">
        <f t="shared" si="20"/>
        <v>2.21296296294895E-2</v>
      </c>
      <c r="F56" s="103">
        <v>1.5</v>
      </c>
      <c r="G56" s="19">
        <f t="shared" si="17"/>
        <v>1.4753086419659667E-2</v>
      </c>
      <c r="H56" s="103">
        <v>1.8</v>
      </c>
      <c r="I56" s="19">
        <f t="shared" si="18"/>
        <v>1.2294238683049722E-2</v>
      </c>
      <c r="J56" s="69"/>
      <c r="K56" s="97">
        <v>42575.406319444446</v>
      </c>
      <c r="L56" s="103">
        <f>SUM(F$7:F56)</f>
        <v>62.2</v>
      </c>
      <c r="M56" s="11">
        <f t="shared" si="21"/>
        <v>1.4571052161513279E-2</v>
      </c>
      <c r="N56" s="103">
        <f>SUM(H$7:H56)</f>
        <v>87.300000000000011</v>
      </c>
      <c r="O56" s="97">
        <f t="shared" si="22"/>
        <v>1.038166603031072E-2</v>
      </c>
      <c r="P56" s="77"/>
      <c r="Q56" s="70">
        <v>0.8</v>
      </c>
      <c r="R56" s="2"/>
      <c r="T56" s="203"/>
    </row>
    <row r="57" spans="1:20" ht="20.100000000000001" customHeight="1">
      <c r="A57" s="68">
        <v>37</v>
      </c>
      <c r="B57" s="222">
        <v>84</v>
      </c>
      <c r="C57" s="100">
        <v>80</v>
      </c>
      <c r="D57" s="101">
        <f>SUM(C$7:C57)</f>
        <v>2770</v>
      </c>
      <c r="E57" s="17">
        <f t="shared" si="20"/>
        <v>2.2777777776354924E-2</v>
      </c>
      <c r="F57" s="103">
        <v>1.3</v>
      </c>
      <c r="G57" s="19">
        <f t="shared" si="17"/>
        <v>1.7521367520273019E-2</v>
      </c>
      <c r="H57" s="103">
        <v>1.5</v>
      </c>
      <c r="I57" s="19">
        <f t="shared" si="18"/>
        <v>1.5185185184236616E-2</v>
      </c>
      <c r="J57" s="69"/>
      <c r="K57" s="97">
        <v>42575.429097222222</v>
      </c>
      <c r="L57" s="103">
        <f>SUM(F$7:F57)</f>
        <v>63.5</v>
      </c>
      <c r="M57" s="11">
        <f t="shared" si="21"/>
        <v>1.4631452318464267E-2</v>
      </c>
      <c r="N57" s="103">
        <f>SUM(H$7:H57)</f>
        <v>88.800000000000011</v>
      </c>
      <c r="O57" s="97">
        <f t="shared" si="22"/>
        <v>1.0462806556559468E-2</v>
      </c>
      <c r="P57" s="77"/>
      <c r="Q57" s="70">
        <v>0.3</v>
      </c>
      <c r="R57" s="2"/>
      <c r="T57" s="203"/>
    </row>
    <row r="58" spans="1:20" ht="20.100000000000001" customHeight="1">
      <c r="A58" s="68">
        <v>38</v>
      </c>
      <c r="B58" s="222">
        <v>102</v>
      </c>
      <c r="C58" s="100">
        <v>100</v>
      </c>
      <c r="D58" s="101">
        <f>SUM(C$7:C58)</f>
        <v>2870</v>
      </c>
      <c r="E58" s="17">
        <f t="shared" si="20"/>
        <v>2.9918981483206153E-2</v>
      </c>
      <c r="F58" s="103">
        <v>1.9</v>
      </c>
      <c r="G58" s="19">
        <f t="shared" si="17"/>
        <v>1.5746832359582186E-2</v>
      </c>
      <c r="H58" s="103">
        <v>2.5</v>
      </c>
      <c r="I58" s="19">
        <f t="shared" si="18"/>
        <v>1.196759259328246E-2</v>
      </c>
      <c r="J58" s="69"/>
      <c r="K58" s="97">
        <v>42575.459016203706</v>
      </c>
      <c r="L58" s="103">
        <f>SUM(F$7:F58)</f>
        <v>65.400000000000006</v>
      </c>
      <c r="M58" s="11">
        <f t="shared" si="21"/>
        <v>1.466385632577503E-2</v>
      </c>
      <c r="N58" s="103">
        <f>SUM(H$7:H58)</f>
        <v>91.300000000000011</v>
      </c>
      <c r="O58" s="97">
        <f t="shared" si="22"/>
        <v>1.0504010993490548E-2</v>
      </c>
      <c r="P58" s="77"/>
      <c r="Q58" s="70">
        <v>0.5</v>
      </c>
      <c r="R58" s="2"/>
      <c r="T58" s="203"/>
    </row>
    <row r="59" spans="1:20" ht="20.100000000000001" customHeight="1">
      <c r="A59" s="160">
        <v>39</v>
      </c>
      <c r="B59" s="223">
        <v>64</v>
      </c>
      <c r="C59" s="192">
        <v>60</v>
      </c>
      <c r="D59" s="193">
        <f>SUM(C$7:C59)</f>
        <v>2930</v>
      </c>
      <c r="E59" s="210">
        <f t="shared" si="20"/>
        <v>1.4641203699284233E-2</v>
      </c>
      <c r="F59" s="195">
        <v>1.8</v>
      </c>
      <c r="G59" s="211">
        <f t="shared" si="17"/>
        <v>8.1340020551579073E-3</v>
      </c>
      <c r="H59" s="195">
        <v>2.1</v>
      </c>
      <c r="I59" s="211">
        <f t="shared" si="18"/>
        <v>6.9720017615639207E-3</v>
      </c>
      <c r="J59" s="171"/>
      <c r="K59" s="196">
        <v>42575.473657407405</v>
      </c>
      <c r="L59" s="195">
        <f>SUM(F$7:F59)</f>
        <v>67.2</v>
      </c>
      <c r="M59" s="76">
        <f t="shared" si="21"/>
        <v>1.448894951495493E-2</v>
      </c>
      <c r="N59" s="195">
        <f>SUM(H$7:H59)</f>
        <v>93.4</v>
      </c>
      <c r="O59" s="196">
        <f t="shared" si="22"/>
        <v>1.04245975096892E-2</v>
      </c>
      <c r="P59" s="172"/>
      <c r="Q59" s="173">
        <v>2.1</v>
      </c>
      <c r="R59" s="2"/>
      <c r="T59" s="203"/>
    </row>
    <row r="60" spans="1:20" ht="36.75" customHeight="1" thickBot="1">
      <c r="A60" s="212" t="s">
        <v>4</v>
      </c>
      <c r="B60" s="213"/>
      <c r="C60" s="213"/>
      <c r="D60" s="214">
        <f>SUM(C$7:C60)</f>
        <v>2930</v>
      </c>
      <c r="E60" s="199">
        <f t="shared" si="20"/>
        <v>2.2025462967576459E-2</v>
      </c>
      <c r="F60" s="200">
        <v>4.3</v>
      </c>
      <c r="G60" s="201">
        <f t="shared" si="17"/>
        <v>5.1222006901340605E-3</v>
      </c>
      <c r="H60" s="200">
        <v>5</v>
      </c>
      <c r="I60" s="201">
        <f t="shared" si="18"/>
        <v>4.4050925935152918E-3</v>
      </c>
      <c r="J60" s="215"/>
      <c r="K60" s="201">
        <v>42575.495682870373</v>
      </c>
      <c r="L60" s="200">
        <f>SUM(F$7:F60)</f>
        <v>71.5</v>
      </c>
      <c r="M60" s="75">
        <f t="shared" si="21"/>
        <v>1.3925634550665004E-2</v>
      </c>
      <c r="N60" s="200">
        <f>SUM(H$7:H60)</f>
        <v>98.4</v>
      </c>
      <c r="O60" s="201">
        <f t="shared" si="22"/>
        <v>1.011872835744459E-2</v>
      </c>
      <c r="P60" s="72" t="s">
        <v>75</v>
      </c>
      <c r="Q60" s="202">
        <v>4.9000000000000004</v>
      </c>
      <c r="R60" s="2"/>
      <c r="T60" s="203"/>
    </row>
    <row r="61" spans="1:20" ht="20.100000000000001" customHeight="1" thickBot="1">
      <c r="A61" s="204"/>
      <c r="B61" s="205"/>
      <c r="C61" s="81" t="s">
        <v>73</v>
      </c>
      <c r="D61" s="206"/>
      <c r="E61" s="207"/>
      <c r="F61" s="208"/>
      <c r="G61" s="81"/>
      <c r="H61" s="208"/>
      <c r="I61" s="81"/>
      <c r="J61" s="82"/>
      <c r="K61" s="209"/>
      <c r="L61" s="228"/>
      <c r="M61" s="229"/>
      <c r="N61" s="230"/>
      <c r="O61" s="80"/>
      <c r="P61" s="83" t="s">
        <v>74</v>
      </c>
      <c r="Q61" s="84">
        <f>SUM(Q7:Q60)</f>
        <v>62.688000000000002</v>
      </c>
      <c r="R61" s="79"/>
    </row>
    <row r="62" spans="1:20">
      <c r="A62" s="2"/>
      <c r="B62" s="176"/>
      <c r="C62" s="176"/>
      <c r="D62" s="176"/>
      <c r="E62" s="176"/>
      <c r="J62" s="176"/>
      <c r="P62" s="176"/>
      <c r="Q62" s="176"/>
    </row>
    <row r="63" spans="1:20">
      <c r="A63" s="2"/>
      <c r="B63" s="176"/>
      <c r="C63" s="176"/>
      <c r="D63" s="176"/>
      <c r="E63" s="176"/>
      <c r="J63" s="176"/>
      <c r="P63" s="176"/>
      <c r="Q63" s="176"/>
    </row>
    <row r="69" spans="1:17">
      <c r="A69" s="3"/>
      <c r="Q69" s="183"/>
    </row>
    <row r="70" spans="1:17">
      <c r="A70" s="3"/>
      <c r="P70" s="183"/>
      <c r="Q70" s="183"/>
    </row>
    <row r="71" spans="1:17">
      <c r="A71" s="3"/>
      <c r="P71" s="183"/>
      <c r="Q71" s="183"/>
    </row>
    <row r="72" spans="1:17">
      <c r="A72" s="3"/>
      <c r="P72" s="183"/>
      <c r="Q72" s="183"/>
    </row>
    <row r="73" spans="1:17">
      <c r="A73" s="3"/>
      <c r="P73" s="183"/>
      <c r="Q73" s="183"/>
    </row>
    <row r="74" spans="1:17">
      <c r="A74" s="3"/>
      <c r="P74" s="183"/>
      <c r="Q74" s="183"/>
    </row>
    <row r="75" spans="1:17">
      <c r="A75" s="3"/>
      <c r="P75" s="183"/>
      <c r="Q75" s="183"/>
    </row>
    <row r="76" spans="1:17">
      <c r="A76" s="3"/>
      <c r="P76" s="183"/>
      <c r="Q76" s="183"/>
    </row>
    <row r="77" spans="1:17">
      <c r="A77" s="3"/>
      <c r="P77" s="183"/>
      <c r="Q77" s="183"/>
    </row>
    <row r="78" spans="1:17">
      <c r="A78" s="3"/>
      <c r="P78" s="183"/>
      <c r="Q78" s="183"/>
    </row>
    <row r="79" spans="1:17">
      <c r="A79" s="3"/>
      <c r="P79" s="183"/>
      <c r="Q79" s="183"/>
    </row>
    <row r="80" spans="1:17">
      <c r="A80" s="3"/>
      <c r="P80" s="183"/>
      <c r="Q80" s="183"/>
    </row>
    <row r="81" spans="1:17">
      <c r="A81" s="3"/>
      <c r="P81" s="183"/>
      <c r="Q81" s="183"/>
    </row>
    <row r="82" spans="1:17">
      <c r="A82" s="3"/>
      <c r="P82" s="183"/>
      <c r="Q82" s="183"/>
    </row>
    <row r="83" spans="1:17">
      <c r="A83" s="3"/>
      <c r="P83" s="183"/>
      <c r="Q83" s="183"/>
    </row>
    <row r="84" spans="1:17">
      <c r="A84" s="3"/>
      <c r="P84" s="183"/>
      <c r="Q84" s="183"/>
    </row>
    <row r="85" spans="1:17">
      <c r="A85" s="3"/>
      <c r="P85" s="183"/>
      <c r="Q85" s="183"/>
    </row>
    <row r="86" spans="1:17">
      <c r="A86" s="3"/>
      <c r="P86" s="183"/>
      <c r="Q86" s="183"/>
    </row>
    <row r="87" spans="1:17">
      <c r="A87" s="3"/>
      <c r="P87" s="183"/>
      <c r="Q87" s="183"/>
    </row>
    <row r="88" spans="1:17">
      <c r="A88" s="3"/>
      <c r="P88" s="183"/>
      <c r="Q88" s="183"/>
    </row>
    <row r="89" spans="1:17">
      <c r="A89" s="3"/>
      <c r="P89" s="183"/>
      <c r="Q89" s="183"/>
    </row>
    <row r="90" spans="1:17">
      <c r="A90" s="3"/>
      <c r="P90" s="183"/>
      <c r="Q90" s="183"/>
    </row>
    <row r="91" spans="1:17">
      <c r="A91" s="3"/>
      <c r="P91" s="183"/>
      <c r="Q91" s="183"/>
    </row>
    <row r="92" spans="1:17">
      <c r="A92" s="3"/>
      <c r="P92" s="183"/>
      <c r="Q92" s="183"/>
    </row>
    <row r="93" spans="1:17">
      <c r="A93" s="3"/>
      <c r="P93" s="183"/>
      <c r="Q93" s="183"/>
    </row>
    <row r="94" spans="1:17">
      <c r="A94" s="3"/>
      <c r="P94" s="183"/>
      <c r="Q94" s="183"/>
    </row>
    <row r="95" spans="1:17">
      <c r="A95" s="3"/>
      <c r="P95" s="183"/>
      <c r="Q95" s="183"/>
    </row>
    <row r="97" spans="1:1">
      <c r="A97" s="176"/>
    </row>
  </sheetData>
  <pageMargins left="0.39370078740157483" right="0.39370078740157483" top="0.39370078740157483" bottom="0.19685039370078741" header="0.39370078740157483" footer="0.39370078740157483"/>
  <pageSetup paperSize="9" scale="92" orientation="landscape" r:id="rId1"/>
  <headerFooter alignWithMargins="0"/>
  <rowBreaks count="2" manualBreakCount="2">
    <brk id="19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/>
  </sheetViews>
  <sheetFormatPr defaultRowHeight="15.75"/>
  <cols>
    <col min="1" max="1" width="6.375" style="86" customWidth="1"/>
    <col min="2" max="2" width="9" style="86"/>
    <col min="4" max="11" width="9" style="86"/>
  </cols>
  <sheetData>
    <row r="1" spans="1:11">
      <c r="A1" s="86" t="s">
        <v>24</v>
      </c>
    </row>
    <row r="3" spans="1:11">
      <c r="A3" s="86" t="s">
        <v>26</v>
      </c>
      <c r="B3" s="86" t="s">
        <v>27</v>
      </c>
      <c r="C3" t="s">
        <v>28</v>
      </c>
      <c r="D3" s="86" t="s">
        <v>29</v>
      </c>
      <c r="E3" s="86" t="s">
        <v>30</v>
      </c>
      <c r="F3" s="86" t="s">
        <v>31</v>
      </c>
      <c r="G3" s="86" t="s">
        <v>32</v>
      </c>
      <c r="H3" s="86" t="s">
        <v>33</v>
      </c>
      <c r="I3" s="86" t="s">
        <v>34</v>
      </c>
      <c r="J3" s="86" t="s">
        <v>35</v>
      </c>
      <c r="K3" s="86" t="s">
        <v>36</v>
      </c>
    </row>
    <row r="4" spans="1:11">
      <c r="A4" s="86">
        <v>1</v>
      </c>
      <c r="B4" s="86">
        <v>73</v>
      </c>
      <c r="C4" s="85">
        <v>0.51251157407407411</v>
      </c>
      <c r="D4" s="86">
        <v>1.6</v>
      </c>
      <c r="E4" s="86">
        <v>1.6</v>
      </c>
      <c r="F4" s="86">
        <v>70</v>
      </c>
      <c r="G4" s="87">
        <v>0.75069444444444444</v>
      </c>
      <c r="H4" s="86" t="s">
        <v>37</v>
      </c>
      <c r="I4" s="87">
        <v>0.47083333333333338</v>
      </c>
      <c r="J4" s="87">
        <v>0.19722222222222222</v>
      </c>
      <c r="K4" s="88">
        <v>1.2229166666666667</v>
      </c>
    </row>
    <row r="5" spans="1:11">
      <c r="A5" s="86">
        <v>2</v>
      </c>
      <c r="B5" s="86">
        <v>52</v>
      </c>
      <c r="C5" s="85">
        <v>0.52226851851851852</v>
      </c>
      <c r="D5" s="86">
        <v>1.5</v>
      </c>
      <c r="E5" s="86">
        <v>3.1</v>
      </c>
      <c r="F5" s="86">
        <v>120</v>
      </c>
      <c r="G5" s="87">
        <v>0.5854166666666667</v>
      </c>
      <c r="H5" s="86" t="s">
        <v>38</v>
      </c>
      <c r="I5" s="87">
        <v>0.39513888888888887</v>
      </c>
      <c r="J5" s="87">
        <v>0.53888888888888886</v>
      </c>
      <c r="K5" s="87">
        <v>0.85</v>
      </c>
    </row>
    <row r="6" spans="1:11">
      <c r="A6" s="86">
        <v>3</v>
      </c>
      <c r="B6" s="86">
        <v>63</v>
      </c>
      <c r="C6" s="85">
        <v>0.53599537037037037</v>
      </c>
      <c r="D6" s="86">
        <v>1.7</v>
      </c>
      <c r="E6" s="86">
        <v>4.7</v>
      </c>
      <c r="F6" s="86">
        <v>180</v>
      </c>
      <c r="G6" s="87">
        <v>0.82361111111111107</v>
      </c>
      <c r="H6" s="86" t="s">
        <v>39</v>
      </c>
      <c r="I6" s="87">
        <v>0.49027777777777781</v>
      </c>
      <c r="J6" s="87">
        <v>0.72013888888888899</v>
      </c>
      <c r="K6" s="88">
        <v>1.288888888888889</v>
      </c>
    </row>
    <row r="7" spans="1:11">
      <c r="A7" s="86">
        <v>4</v>
      </c>
      <c r="B7" s="86">
        <v>53</v>
      </c>
      <c r="C7" s="85">
        <v>0.54909722222222224</v>
      </c>
      <c r="D7" s="86">
        <v>1.6</v>
      </c>
      <c r="E7" s="86">
        <v>6.3</v>
      </c>
      <c r="F7" s="86">
        <v>230</v>
      </c>
      <c r="G7" s="87">
        <v>0.78611111111111109</v>
      </c>
      <c r="H7" s="89">
        <v>29738</v>
      </c>
      <c r="I7" s="87">
        <v>0.50277777777777777</v>
      </c>
      <c r="J7" s="87">
        <v>0.71527777777777779</v>
      </c>
      <c r="K7" s="88">
        <v>1.1125</v>
      </c>
    </row>
    <row r="8" spans="1:11">
      <c r="A8" s="86">
        <v>5</v>
      </c>
      <c r="B8" s="86">
        <v>90</v>
      </c>
      <c r="C8" s="85">
        <v>0.56552083333333336</v>
      </c>
      <c r="D8" s="86">
        <v>1.2</v>
      </c>
      <c r="E8" s="86">
        <v>7.5</v>
      </c>
      <c r="F8" s="86">
        <v>320</v>
      </c>
      <c r="G8" s="87">
        <v>0.98541666666666661</v>
      </c>
      <c r="H8" s="86" t="s">
        <v>40</v>
      </c>
      <c r="I8" s="87">
        <v>0.84166666666666667</v>
      </c>
      <c r="J8" s="87">
        <v>0.81527777777777777</v>
      </c>
      <c r="K8" s="88">
        <v>1.2618055555555556</v>
      </c>
    </row>
    <row r="9" spans="1:11">
      <c r="A9" s="86">
        <v>6</v>
      </c>
      <c r="B9" s="86">
        <v>65</v>
      </c>
      <c r="C9" s="85">
        <v>0.58946759259259263</v>
      </c>
      <c r="D9" s="86">
        <v>1.5</v>
      </c>
      <c r="E9" s="86">
        <v>9</v>
      </c>
      <c r="F9" s="86">
        <v>380</v>
      </c>
      <c r="G9" s="88">
        <v>1.4368055555555557</v>
      </c>
      <c r="H9" s="86" t="s">
        <v>41</v>
      </c>
      <c r="I9" s="87">
        <v>0.96111111111111114</v>
      </c>
      <c r="J9" s="88">
        <v>1.0381944444444444</v>
      </c>
      <c r="K9" s="88">
        <v>1.4118055555555555</v>
      </c>
    </row>
    <row r="10" spans="1:11">
      <c r="A10" s="86">
        <v>7</v>
      </c>
      <c r="B10" s="86">
        <v>85</v>
      </c>
      <c r="C10" s="85">
        <v>0.61328703703703702</v>
      </c>
      <c r="D10" s="86">
        <v>1.2</v>
      </c>
      <c r="E10" s="86">
        <v>10.199999999999999</v>
      </c>
      <c r="F10" s="86">
        <v>460</v>
      </c>
      <c r="G10" s="88">
        <v>1.4291666666666665</v>
      </c>
      <c r="H10" s="90">
        <v>42675</v>
      </c>
      <c r="I10" s="88">
        <v>1.14375</v>
      </c>
      <c r="J10" s="88">
        <v>1.4291666666666665</v>
      </c>
      <c r="K10" s="88">
        <v>2.0076388888888888</v>
      </c>
    </row>
    <row r="11" spans="1:11">
      <c r="A11" s="86">
        <v>8</v>
      </c>
      <c r="B11" s="86">
        <v>92</v>
      </c>
      <c r="C11" s="85">
        <v>0.64468749999999997</v>
      </c>
      <c r="D11" s="86">
        <v>2.4</v>
      </c>
      <c r="E11" s="86">
        <v>12.6</v>
      </c>
      <c r="F11" s="86">
        <v>550</v>
      </c>
      <c r="G11" s="88">
        <v>1.8840277777777779</v>
      </c>
      <c r="H11" s="89">
        <v>44927</v>
      </c>
      <c r="I11" s="87">
        <v>0.79305555555555562</v>
      </c>
      <c r="J11" s="88">
        <v>1.8840277777777779</v>
      </c>
      <c r="K11" s="91">
        <v>4.6504629629629625E-2</v>
      </c>
    </row>
    <row r="12" spans="1:11">
      <c r="A12" s="86">
        <v>9</v>
      </c>
      <c r="B12" s="86">
        <v>113</v>
      </c>
      <c r="C12" s="85">
        <v>0.66872685185185177</v>
      </c>
      <c r="D12" s="86">
        <v>1.7</v>
      </c>
      <c r="E12" s="86">
        <v>14.3</v>
      </c>
      <c r="F12" s="86">
        <v>660</v>
      </c>
      <c r="G12" s="88">
        <v>1.4423611111111112</v>
      </c>
      <c r="H12" s="86" t="s">
        <v>42</v>
      </c>
      <c r="I12" s="87">
        <v>0.84444444444444444</v>
      </c>
      <c r="J12" s="88">
        <v>1.0868055555555556</v>
      </c>
      <c r="K12" s="88">
        <v>1.7055555555555555</v>
      </c>
    </row>
    <row r="13" spans="1:11">
      <c r="A13" s="86">
        <v>10</v>
      </c>
      <c r="B13" s="86">
        <v>77</v>
      </c>
      <c r="C13" s="85">
        <v>0.69347222222222227</v>
      </c>
      <c r="D13" s="86">
        <v>1.4</v>
      </c>
      <c r="E13" s="86">
        <v>15.7</v>
      </c>
      <c r="F13" s="86">
        <v>730</v>
      </c>
      <c r="G13" s="88">
        <v>1.4847222222222223</v>
      </c>
      <c r="H13" s="86" t="s">
        <v>43</v>
      </c>
      <c r="I13" s="88">
        <v>1.0527777777777778</v>
      </c>
      <c r="J13" s="88">
        <v>1.1611111111111112</v>
      </c>
      <c r="K13" s="88">
        <v>2.0381944444444442</v>
      </c>
    </row>
    <row r="14" spans="1:11">
      <c r="A14" s="86">
        <v>11</v>
      </c>
      <c r="B14" s="86">
        <v>103</v>
      </c>
      <c r="C14" s="85">
        <v>0.71444444444444455</v>
      </c>
      <c r="D14" s="86">
        <v>1.7</v>
      </c>
      <c r="E14" s="86">
        <v>17.399999999999999</v>
      </c>
      <c r="F14" s="86">
        <v>830</v>
      </c>
      <c r="G14" s="88">
        <v>1.2583333333333333</v>
      </c>
      <c r="H14" s="89">
        <v>18568</v>
      </c>
      <c r="I14" s="87">
        <v>0.72638888888888886</v>
      </c>
      <c r="J14" s="87">
        <v>0.95486111111111116</v>
      </c>
      <c r="K14" s="88">
        <v>1.4319444444444445</v>
      </c>
    </row>
    <row r="15" spans="1:11">
      <c r="A15" s="86">
        <v>12</v>
      </c>
      <c r="B15" s="86">
        <v>86</v>
      </c>
      <c r="C15" s="85">
        <v>0.74792824074074071</v>
      </c>
      <c r="D15" s="86">
        <v>2</v>
      </c>
      <c r="E15" s="86">
        <v>19.399999999999999</v>
      </c>
      <c r="F15" s="86">
        <v>910</v>
      </c>
      <c r="G15" s="88">
        <v>2.0090277777777779</v>
      </c>
      <c r="H15" s="90">
        <v>42402</v>
      </c>
      <c r="I15" s="88">
        <v>1.0173611111111112</v>
      </c>
      <c r="J15" s="88">
        <v>2.004861111111111</v>
      </c>
      <c r="K15" s="88">
        <v>2.0069444444444442</v>
      </c>
    </row>
    <row r="16" spans="1:11">
      <c r="A16" s="86">
        <v>13</v>
      </c>
      <c r="B16" s="86">
        <v>111</v>
      </c>
      <c r="C16" s="85">
        <v>0.76651620370370377</v>
      </c>
      <c r="D16" s="86">
        <v>1.3</v>
      </c>
      <c r="E16" s="86">
        <v>20.7</v>
      </c>
      <c r="F16" s="86">
        <v>1020</v>
      </c>
      <c r="G16" s="88">
        <v>1.1152777777777778</v>
      </c>
      <c r="H16" s="89">
        <v>41640</v>
      </c>
      <c r="I16" s="87">
        <v>0.87569444444444444</v>
      </c>
      <c r="J16" s="88">
        <v>1.1152777777777778</v>
      </c>
      <c r="K16" s="88">
        <v>1.5416666666666667</v>
      </c>
    </row>
    <row r="17" spans="1:11">
      <c r="A17" s="86">
        <v>14</v>
      </c>
      <c r="B17" s="86">
        <v>45</v>
      </c>
      <c r="C17" s="85">
        <v>0.79575231481481479</v>
      </c>
      <c r="D17" s="86">
        <v>1.5</v>
      </c>
      <c r="E17" s="86">
        <v>22.2</v>
      </c>
      <c r="F17" s="86">
        <v>1060</v>
      </c>
      <c r="G17" s="88">
        <v>1.7541666666666667</v>
      </c>
      <c r="H17" s="90">
        <v>42587</v>
      </c>
      <c r="I17" s="88">
        <v>1.1722222222222223</v>
      </c>
      <c r="J17" s="88">
        <v>1.4875</v>
      </c>
      <c r="K17" s="88">
        <v>1.6354166666666667</v>
      </c>
    </row>
    <row r="18" spans="1:11">
      <c r="A18" s="86">
        <v>15</v>
      </c>
      <c r="B18" s="86">
        <v>35</v>
      </c>
      <c r="C18" s="85">
        <v>0.82827546296296306</v>
      </c>
      <c r="D18" s="86">
        <v>1.5</v>
      </c>
      <c r="E18" s="86">
        <v>23.7</v>
      </c>
      <c r="F18" s="86">
        <v>1090</v>
      </c>
      <c r="G18" s="88">
        <v>1.9513888888888891</v>
      </c>
      <c r="H18" s="90">
        <v>42402</v>
      </c>
      <c r="I18" s="88">
        <v>1.3125</v>
      </c>
      <c r="J18" s="88">
        <v>1.9423611111111112</v>
      </c>
      <c r="K18" s="88">
        <v>1.9465277777777779</v>
      </c>
    </row>
    <row r="19" spans="1:11">
      <c r="A19" s="86">
        <v>16</v>
      </c>
      <c r="B19" s="86">
        <v>44</v>
      </c>
      <c r="C19" s="85">
        <v>0.86298611111111112</v>
      </c>
      <c r="D19" s="86">
        <v>3.7</v>
      </c>
      <c r="E19" s="86">
        <v>27.4</v>
      </c>
      <c r="F19" s="86">
        <v>1130</v>
      </c>
      <c r="G19" s="88">
        <v>2.0826388888888889</v>
      </c>
      <c r="H19" s="89">
        <v>41699</v>
      </c>
      <c r="I19" s="87">
        <v>0.55763888888888891</v>
      </c>
      <c r="J19" s="88">
        <v>2.0527777777777776</v>
      </c>
      <c r="K19" s="91">
        <v>5.7222222222222223E-2</v>
      </c>
    </row>
    <row r="20" spans="1:11">
      <c r="B20" s="86" t="s">
        <v>44</v>
      </c>
      <c r="C20" s="85">
        <v>0.87914351851851846</v>
      </c>
      <c r="D20" s="86">
        <v>2.2999999999999998</v>
      </c>
      <c r="E20" s="86">
        <v>29.7</v>
      </c>
      <c r="F20" s="86">
        <v>1130</v>
      </c>
      <c r="G20" s="87">
        <v>0.96944444444444444</v>
      </c>
      <c r="H20" s="86" t="s">
        <v>45</v>
      </c>
      <c r="I20" s="87">
        <v>0.42291666666666666</v>
      </c>
      <c r="J20" s="87">
        <v>0.73263888888888884</v>
      </c>
      <c r="K20" s="88">
        <v>1.60625</v>
      </c>
    </row>
    <row r="21" spans="1:11">
      <c r="B21" s="86" t="s">
        <v>44</v>
      </c>
      <c r="C21" s="85">
        <v>0.95526620370370363</v>
      </c>
      <c r="D21" s="86">
        <v>0</v>
      </c>
      <c r="E21" s="86">
        <v>29.7</v>
      </c>
      <c r="F21" s="86">
        <v>1130</v>
      </c>
      <c r="G21" s="91">
        <v>7.6122685185185182E-2</v>
      </c>
      <c r="H21" s="86" t="s">
        <v>46</v>
      </c>
      <c r="I21" s="86">
        <v>6</v>
      </c>
      <c r="J21" s="91">
        <v>0.81939814814814815</v>
      </c>
    </row>
    <row r="22" spans="1:11">
      <c r="A22" s="86">
        <v>17</v>
      </c>
      <c r="B22" s="86">
        <v>81</v>
      </c>
      <c r="C22" s="85">
        <v>0.93793981481481481</v>
      </c>
      <c r="D22" s="86">
        <v>2</v>
      </c>
      <c r="E22" s="86">
        <v>31.7</v>
      </c>
      <c r="F22" s="86">
        <v>1210</v>
      </c>
      <c r="G22" s="91">
        <v>0.98267361111111118</v>
      </c>
      <c r="H22" s="86" t="s">
        <v>47</v>
      </c>
      <c r="I22" s="91">
        <v>0.49534722222222222</v>
      </c>
      <c r="J22" s="87">
        <v>0.15902777777777777</v>
      </c>
      <c r="K22" s="87">
        <v>0.99791666666666667</v>
      </c>
    </row>
    <row r="23" spans="1:11">
      <c r="A23" s="86">
        <v>18</v>
      </c>
      <c r="B23" s="86">
        <v>62</v>
      </c>
      <c r="C23" s="85">
        <v>0.94589120370370372</v>
      </c>
      <c r="D23" s="86">
        <v>1.1000000000000001</v>
      </c>
      <c r="E23" s="86">
        <v>32.799999999999997</v>
      </c>
      <c r="F23" s="86">
        <v>1270</v>
      </c>
      <c r="G23" s="87">
        <v>0.4770833333333333</v>
      </c>
      <c r="H23" s="86" t="s">
        <v>48</v>
      </c>
      <c r="I23" s="87">
        <v>0.4291666666666667</v>
      </c>
      <c r="J23" s="87">
        <v>7.6388888888888895E-2</v>
      </c>
      <c r="K23" s="87">
        <v>0.91041666666666676</v>
      </c>
    </row>
    <row r="24" spans="1:11">
      <c r="A24" s="86">
        <v>19</v>
      </c>
      <c r="B24" s="86">
        <v>71</v>
      </c>
      <c r="C24" s="85">
        <v>0.99197916666666675</v>
      </c>
      <c r="D24" s="86">
        <v>2.2000000000000002</v>
      </c>
      <c r="E24" s="86">
        <v>35</v>
      </c>
      <c r="F24" s="86">
        <v>1340</v>
      </c>
      <c r="G24" s="91">
        <v>4.6087962962962963E-2</v>
      </c>
      <c r="H24" s="86" t="s">
        <v>49</v>
      </c>
      <c r="I24" s="88">
        <v>1.2569444444444444</v>
      </c>
      <c r="J24" s="88">
        <v>1.6736111111111109</v>
      </c>
      <c r="K24" s="91">
        <v>5.1273148148148151E-2</v>
      </c>
    </row>
    <row r="25" spans="1:11">
      <c r="A25" s="86">
        <v>20</v>
      </c>
      <c r="B25" s="86">
        <v>72</v>
      </c>
      <c r="C25" s="85">
        <v>2.2094907407407407E-2</v>
      </c>
      <c r="D25" s="86">
        <v>2.5</v>
      </c>
      <c r="E25" s="86">
        <v>37.5</v>
      </c>
      <c r="F25" s="86">
        <v>1410</v>
      </c>
      <c r="G25" s="88">
        <v>1.8069444444444445</v>
      </c>
      <c r="H25" s="89">
        <v>23071</v>
      </c>
      <c r="I25" s="87">
        <v>0.71875</v>
      </c>
      <c r="J25" s="88">
        <v>1.6006944444444444</v>
      </c>
      <c r="K25" s="91">
        <v>4.7488425925925927E-2</v>
      </c>
    </row>
    <row r="26" spans="1:11">
      <c r="A26" s="86">
        <v>21</v>
      </c>
      <c r="B26" s="86">
        <v>101</v>
      </c>
      <c r="C26" s="85">
        <v>4.8032407407407406E-2</v>
      </c>
      <c r="D26" s="86">
        <v>1.7</v>
      </c>
      <c r="E26" s="86">
        <v>39.200000000000003</v>
      </c>
      <c r="F26" s="86">
        <v>1510</v>
      </c>
      <c r="G26" s="88">
        <v>1.5562500000000001</v>
      </c>
      <c r="H26" s="86" t="s">
        <v>50</v>
      </c>
      <c r="I26" s="87">
        <v>0.9291666666666667</v>
      </c>
      <c r="J26" s="88">
        <v>1.0277777777777779</v>
      </c>
      <c r="K26" s="88">
        <v>1.9333333333333333</v>
      </c>
    </row>
    <row r="27" spans="1:11">
      <c r="A27" s="86">
        <v>22</v>
      </c>
      <c r="B27" s="86">
        <v>33</v>
      </c>
      <c r="C27" s="85">
        <v>8.1782407407407401E-2</v>
      </c>
      <c r="D27" s="86">
        <v>2.2000000000000002</v>
      </c>
      <c r="E27" s="86">
        <v>41.4</v>
      </c>
      <c r="F27" s="86">
        <v>1540</v>
      </c>
      <c r="G27" s="88">
        <v>2.0249999999999999</v>
      </c>
      <c r="H27" s="86" t="s">
        <v>51</v>
      </c>
      <c r="I27" s="87">
        <v>0.93333333333333324</v>
      </c>
      <c r="J27" s="88">
        <v>1.1229166666666666</v>
      </c>
      <c r="K27" s="88">
        <v>2.1506944444444445</v>
      </c>
    </row>
    <row r="28" spans="1:11">
      <c r="A28" s="86">
        <v>23</v>
      </c>
      <c r="B28" s="86">
        <v>97</v>
      </c>
      <c r="C28" s="85">
        <v>0.11208333333333333</v>
      </c>
      <c r="D28" s="86">
        <v>1.9</v>
      </c>
      <c r="E28" s="86">
        <v>43.3</v>
      </c>
      <c r="F28" s="86">
        <v>1630</v>
      </c>
      <c r="G28" s="88">
        <v>1.8180555555555555</v>
      </c>
      <c r="H28" s="86" t="s">
        <v>52</v>
      </c>
      <c r="I28" s="87">
        <v>0.95763888888888893</v>
      </c>
      <c r="J28" s="87">
        <v>0.90972222222222221</v>
      </c>
      <c r="K28" s="88">
        <v>1.6270833333333332</v>
      </c>
    </row>
    <row r="29" spans="1:11">
      <c r="A29" s="86">
        <v>24</v>
      </c>
      <c r="B29" s="86">
        <v>48</v>
      </c>
      <c r="C29" s="85">
        <v>0.13431712962962963</v>
      </c>
      <c r="D29" s="86">
        <v>1.5</v>
      </c>
      <c r="E29" s="86">
        <v>44.8</v>
      </c>
      <c r="F29" s="86">
        <v>1670</v>
      </c>
      <c r="G29" s="88">
        <v>1.3340277777777778</v>
      </c>
      <c r="H29" s="86" t="s">
        <v>53</v>
      </c>
      <c r="I29" s="87">
        <v>0.88541666666666663</v>
      </c>
      <c r="J29" s="87">
        <v>8.1250000000000003E-2</v>
      </c>
      <c r="K29" s="88">
        <v>2.4666666666666668</v>
      </c>
    </row>
    <row r="30" spans="1:11">
      <c r="A30" s="86">
        <v>25</v>
      </c>
      <c r="B30" s="86">
        <v>108</v>
      </c>
      <c r="C30" s="85">
        <v>0.1539351851851852</v>
      </c>
      <c r="D30" s="86">
        <v>1.1000000000000001</v>
      </c>
      <c r="E30" s="86">
        <v>45.8</v>
      </c>
      <c r="F30" s="86">
        <v>1770</v>
      </c>
      <c r="G30" s="88">
        <v>1.1770833333333333</v>
      </c>
      <c r="H30" s="89">
        <v>28825</v>
      </c>
      <c r="I30" s="88">
        <v>1.0923611111111111</v>
      </c>
      <c r="J30" s="87">
        <v>0.65486111111111112</v>
      </c>
      <c r="K30" s="91">
        <v>4.5740740740740742E-2</v>
      </c>
    </row>
    <row r="31" spans="1:11">
      <c r="A31" s="86">
        <v>26</v>
      </c>
      <c r="B31" s="86">
        <v>89</v>
      </c>
      <c r="C31" s="85">
        <v>0.19355324074074076</v>
      </c>
      <c r="D31" s="86">
        <v>1.5</v>
      </c>
      <c r="E31" s="86">
        <v>47.4</v>
      </c>
      <c r="F31" s="86">
        <v>1850</v>
      </c>
      <c r="G31" s="88">
        <v>2.3770833333333332</v>
      </c>
      <c r="H31" s="89">
        <v>45413</v>
      </c>
      <c r="I31" s="88">
        <v>1.5534722222222221</v>
      </c>
      <c r="J31" s="88">
        <v>1.2555555555555555</v>
      </c>
      <c r="K31" s="91">
        <v>5.3113425925925932E-2</v>
      </c>
    </row>
    <row r="32" spans="1:11">
      <c r="A32" s="86">
        <v>27</v>
      </c>
      <c r="B32" s="86">
        <v>117</v>
      </c>
      <c r="C32" s="85">
        <v>0.22111111111111112</v>
      </c>
      <c r="D32" s="86">
        <v>1.2</v>
      </c>
      <c r="E32" s="86">
        <v>48.6</v>
      </c>
      <c r="F32" s="86">
        <v>1960</v>
      </c>
      <c r="G32" s="88">
        <v>1.653472222222222</v>
      </c>
      <c r="H32" s="89">
        <v>43344</v>
      </c>
      <c r="I32" s="88">
        <v>1.3583333333333334</v>
      </c>
      <c r="J32" s="88">
        <v>1.2048611111111112</v>
      </c>
      <c r="K32" s="88">
        <v>1.653472222222222</v>
      </c>
    </row>
    <row r="33" spans="1:11">
      <c r="A33" s="86">
        <v>28</v>
      </c>
      <c r="B33" s="86">
        <v>49</v>
      </c>
      <c r="C33" s="85">
        <v>0.24554398148148149</v>
      </c>
      <c r="D33" s="86">
        <v>1.9</v>
      </c>
      <c r="E33" s="86">
        <v>50.5</v>
      </c>
      <c r="F33" s="86">
        <v>2000</v>
      </c>
      <c r="G33" s="88">
        <v>1.465972222222222</v>
      </c>
      <c r="H33" s="89">
        <v>11810</v>
      </c>
      <c r="I33" s="87">
        <v>0.77500000000000002</v>
      </c>
      <c r="J33" s="88">
        <v>1.4145833333333335</v>
      </c>
      <c r="K33" s="91">
        <v>4.5555555555555551E-2</v>
      </c>
    </row>
    <row r="34" spans="1:11">
      <c r="A34" s="86">
        <v>29</v>
      </c>
      <c r="B34" s="86">
        <v>118</v>
      </c>
      <c r="C34" s="85">
        <v>0.26341435185185186</v>
      </c>
      <c r="D34" s="86">
        <v>1.3</v>
      </c>
      <c r="E34" s="86">
        <v>51.8</v>
      </c>
      <c r="F34" s="86">
        <v>2110</v>
      </c>
      <c r="G34" s="88">
        <v>1.0722222222222222</v>
      </c>
      <c r="H34" s="86" t="s">
        <v>54</v>
      </c>
      <c r="I34" s="87">
        <v>0.82777777777777783</v>
      </c>
      <c r="J34" s="87">
        <v>0.78819444444444453</v>
      </c>
      <c r="K34" s="88">
        <v>1.3340277777777778</v>
      </c>
    </row>
    <row r="35" spans="1:11">
      <c r="A35" s="86">
        <v>30</v>
      </c>
      <c r="B35" s="86">
        <v>87</v>
      </c>
      <c r="C35" s="85">
        <v>0.28651620370370373</v>
      </c>
      <c r="D35" s="86">
        <v>1.4</v>
      </c>
      <c r="E35" s="86">
        <v>53.2</v>
      </c>
      <c r="F35" s="86">
        <v>2190</v>
      </c>
      <c r="G35" s="88">
        <v>1.3861111111111111</v>
      </c>
      <c r="H35" s="86" t="s">
        <v>55</v>
      </c>
      <c r="I35" s="87">
        <v>0.97430555555555554</v>
      </c>
      <c r="J35" s="87">
        <v>0.93819444444444444</v>
      </c>
      <c r="K35" s="88">
        <v>1.8381944444444445</v>
      </c>
    </row>
    <row r="36" spans="1:11">
      <c r="A36" s="86">
        <v>31</v>
      </c>
      <c r="B36" s="86">
        <v>56</v>
      </c>
      <c r="C36" s="85">
        <v>0.31299768518518517</v>
      </c>
      <c r="D36" s="86">
        <v>1.7</v>
      </c>
      <c r="E36" s="86">
        <v>54.9</v>
      </c>
      <c r="F36" s="86">
        <v>2240</v>
      </c>
      <c r="G36" s="88">
        <v>1.5888888888888888</v>
      </c>
      <c r="H36" s="86" t="s">
        <v>56</v>
      </c>
      <c r="I36" s="87">
        <v>0.92013888888888884</v>
      </c>
      <c r="J36" s="88">
        <v>1.2451388888888888</v>
      </c>
      <c r="K36" s="88">
        <v>2.1576388888888887</v>
      </c>
    </row>
    <row r="37" spans="1:11">
      <c r="A37" s="86">
        <v>32</v>
      </c>
      <c r="B37" s="86">
        <v>78</v>
      </c>
      <c r="C37" s="85">
        <v>0.32628472222222221</v>
      </c>
      <c r="D37" s="86">
        <v>1.4</v>
      </c>
      <c r="E37" s="86">
        <v>56.3</v>
      </c>
      <c r="F37" s="86">
        <v>2310</v>
      </c>
      <c r="G37" s="87">
        <v>0.79722222222222217</v>
      </c>
      <c r="H37" s="89">
        <v>26665</v>
      </c>
      <c r="I37" s="87">
        <v>0.55902777777777779</v>
      </c>
      <c r="J37" s="87">
        <v>0.79722222222222217</v>
      </c>
      <c r="K37" s="88">
        <v>1.471527777777778</v>
      </c>
    </row>
    <row r="38" spans="1:11">
      <c r="A38" s="86">
        <v>33</v>
      </c>
      <c r="B38" s="86">
        <v>95</v>
      </c>
      <c r="C38" s="85">
        <v>0.34607638888888892</v>
      </c>
      <c r="D38" s="86">
        <v>1.4</v>
      </c>
      <c r="E38" s="86">
        <v>57.7</v>
      </c>
      <c r="F38" s="86">
        <v>2400</v>
      </c>
      <c r="G38" s="88">
        <v>1.1875</v>
      </c>
      <c r="H38" s="89">
        <v>14397</v>
      </c>
      <c r="I38" s="87">
        <v>0.86388888888888893</v>
      </c>
      <c r="J38" s="87">
        <v>0.9770833333333333</v>
      </c>
      <c r="K38" s="88">
        <v>1.8729166666666668</v>
      </c>
    </row>
    <row r="39" spans="1:11">
      <c r="A39" s="86">
        <v>34</v>
      </c>
      <c r="B39" s="86">
        <v>107</v>
      </c>
      <c r="C39" s="85">
        <v>0.36300925925925925</v>
      </c>
      <c r="D39" s="86">
        <v>1.5</v>
      </c>
      <c r="E39" s="86">
        <v>59.2</v>
      </c>
      <c r="F39" s="86">
        <v>2500</v>
      </c>
      <c r="G39" s="88">
        <v>1.0159722222222223</v>
      </c>
      <c r="H39" s="89">
        <v>26665</v>
      </c>
      <c r="I39" s="87">
        <v>0.67291666666666661</v>
      </c>
      <c r="J39" s="88">
        <v>1.0159722222222223</v>
      </c>
      <c r="K39" s="88">
        <v>1.6263888888888889</v>
      </c>
    </row>
    <row r="40" spans="1:11">
      <c r="A40" s="86">
        <v>35</v>
      </c>
      <c r="B40" s="86">
        <v>88</v>
      </c>
      <c r="C40" s="85">
        <v>0.38418981481481485</v>
      </c>
      <c r="D40" s="86">
        <v>1.4</v>
      </c>
      <c r="E40" s="86">
        <v>60.6</v>
      </c>
      <c r="F40" s="86">
        <v>2580</v>
      </c>
      <c r="G40" s="88">
        <v>1.2708333333333333</v>
      </c>
      <c r="H40" s="89">
        <v>16528</v>
      </c>
      <c r="I40" s="87">
        <v>0.93055555555555547</v>
      </c>
      <c r="J40" s="88">
        <v>1.1805555555555556</v>
      </c>
      <c r="K40" s="88">
        <v>2.1777777777777776</v>
      </c>
    </row>
    <row r="41" spans="1:11">
      <c r="A41" s="86">
        <v>36</v>
      </c>
      <c r="B41" s="86">
        <v>116</v>
      </c>
      <c r="C41" s="85">
        <v>0.40631944444444446</v>
      </c>
      <c r="D41" s="86">
        <v>1.5</v>
      </c>
      <c r="E41" s="86">
        <v>62.1</v>
      </c>
      <c r="F41" s="86">
        <v>2690</v>
      </c>
      <c r="G41" s="88">
        <v>1.3277777777777777</v>
      </c>
      <c r="H41" s="89">
        <v>30560</v>
      </c>
      <c r="I41" s="87">
        <v>0.8979166666666667</v>
      </c>
      <c r="J41" s="87">
        <v>0.92569444444444438</v>
      </c>
      <c r="K41" s="88">
        <v>2.0944444444444446</v>
      </c>
    </row>
    <row r="42" spans="1:11">
      <c r="A42" s="86">
        <v>37</v>
      </c>
      <c r="B42" s="86">
        <v>84</v>
      </c>
      <c r="C42" s="85">
        <v>0.42909722222222224</v>
      </c>
      <c r="D42" s="86">
        <v>1.3</v>
      </c>
      <c r="E42" s="86">
        <v>63.4</v>
      </c>
      <c r="F42" s="86">
        <v>2770</v>
      </c>
      <c r="G42" s="88">
        <v>1.3666666666666665</v>
      </c>
      <c r="H42" s="89">
        <v>44228</v>
      </c>
      <c r="I42" s="88">
        <v>1.05</v>
      </c>
      <c r="J42" s="88">
        <v>1.3631944444444446</v>
      </c>
      <c r="K42" s="88">
        <v>1.625</v>
      </c>
    </row>
    <row r="43" spans="1:11">
      <c r="A43" s="86">
        <v>38</v>
      </c>
      <c r="B43" s="86">
        <v>102</v>
      </c>
      <c r="C43" s="85">
        <v>0.45901620370370372</v>
      </c>
      <c r="D43" s="86">
        <v>1.9</v>
      </c>
      <c r="E43" s="86">
        <v>65.3</v>
      </c>
      <c r="F43" s="86">
        <v>2870</v>
      </c>
      <c r="G43" s="88">
        <v>1.7951388888888891</v>
      </c>
      <c r="H43" s="90">
        <v>42461</v>
      </c>
      <c r="I43" s="87">
        <v>0.94513888888888886</v>
      </c>
      <c r="J43" s="88">
        <v>1.7951388888888891</v>
      </c>
      <c r="K43" s="88">
        <v>2.1055555555555556</v>
      </c>
    </row>
    <row r="44" spans="1:11">
      <c r="A44" s="86">
        <v>39</v>
      </c>
      <c r="B44" s="86">
        <v>64</v>
      </c>
      <c r="C44" s="85">
        <v>0.47365740740740742</v>
      </c>
      <c r="D44" s="86">
        <v>1.8</v>
      </c>
      <c r="E44" s="86">
        <v>67</v>
      </c>
      <c r="F44" s="86">
        <v>2930</v>
      </c>
      <c r="G44" s="87">
        <v>0.87847222222222221</v>
      </c>
      <c r="H44" s="86" t="s">
        <v>57</v>
      </c>
      <c r="I44" s="87">
        <v>0.49583333333333335</v>
      </c>
      <c r="J44" s="87">
        <v>0.83124999999999993</v>
      </c>
      <c r="K44" s="88">
        <v>1.471527777777778</v>
      </c>
    </row>
    <row r="45" spans="1:11">
      <c r="A45" s="86">
        <v>40</v>
      </c>
      <c r="B45" s="86" t="s">
        <v>44</v>
      </c>
      <c r="C45" s="85">
        <v>0.4956828703703704</v>
      </c>
      <c r="D45" s="86">
        <v>4.3</v>
      </c>
      <c r="E45" s="86">
        <v>71.3</v>
      </c>
      <c r="F45" s="86">
        <v>2930</v>
      </c>
      <c r="G45" s="88">
        <v>1.3215277777777776</v>
      </c>
      <c r="H45" s="89">
        <v>45658</v>
      </c>
      <c r="I45" s="87">
        <v>0.30694444444444441</v>
      </c>
      <c r="J45" s="88">
        <v>1.3215277777777776</v>
      </c>
      <c r="K45" s="91">
        <v>4.9768518518518517E-2</v>
      </c>
    </row>
    <row r="47" spans="1:11">
      <c r="A47" s="86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Analýza WRC 2016</vt:lpstr>
      <vt:lpstr>Splits WRC 2016 Seidl Tojnar</vt:lpstr>
    </vt:vector>
  </TitlesOfParts>
  <Company>CHEMOPETROL,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tojnar</dc:creator>
  <cp:lastModifiedBy>Jan Tojnar</cp:lastModifiedBy>
  <cp:lastPrinted>2015-07-09T07:29:39Z</cp:lastPrinted>
  <dcterms:created xsi:type="dcterms:W3CDTF">2010-06-11T12:38:30Z</dcterms:created>
  <dcterms:modified xsi:type="dcterms:W3CDTF">2016-11-19T08:37:22Z</dcterms:modified>
</cp:coreProperties>
</file>